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codeName="ThisWorkbook" defaultThemeVersion="124226"/>
  <mc:AlternateContent xmlns:mc="http://schemas.openxmlformats.org/markup-compatibility/2006">
    <mc:Choice Requires="x15">
      <x15ac:absPath xmlns:x15ac="http://schemas.microsoft.com/office/spreadsheetml/2010/11/ac" url="Q:\RA\10372\CADD\R-2721A\Hydraulics\PERMITS_Environmental\Forms\"/>
    </mc:Choice>
  </mc:AlternateContent>
  <xr:revisionPtr revIDLastSave="0" documentId="13_ncr:1_{819575C5-AD38-429D-8D0F-C4B97C4391EF}" xr6:coauthVersionLast="45" xr6:coauthVersionMax="45" xr10:uidLastSave="{00000000-0000-0000-0000-000000000000}"/>
  <workbookProtection lockStructure="1"/>
  <bookViews>
    <workbookView xWindow="-120" yWindow="-120" windowWidth="25440" windowHeight="15390" tabRatio="841" activeTab="3" xr2:uid="{00000000-000D-0000-FFFF-FFFF00000000}"/>
  </bookViews>
  <sheets>
    <sheet name="Overview" sheetId="1" r:id="rId1"/>
    <sheet name="Guidance" sheetId="3" r:id="rId2"/>
    <sheet name="General Project Information" sheetId="2" r:id="rId3"/>
    <sheet name="Swales" sheetId="5" r:id="rId4"/>
    <sheet name="Filter Strip" sheetId="13" r:id="rId5"/>
    <sheet name="PSHs, Energy Diss." sheetId="6" r:id="rId6"/>
    <sheet name="Level Spreader, HSB, &amp; Forebay" sheetId="12" r:id="rId7"/>
    <sheet name="Other BMPs" sheetId="11" r:id="rId8"/>
    <sheet name="Bridge to Culvert" sheetId="15" r:id="rId9"/>
    <sheet name="CAMA Map" sheetId="9" r:id="rId10"/>
    <sheet name="Picklists" sheetId="10" state="hidden" r:id="rId11"/>
  </sheets>
  <externalReferences>
    <externalReference r:id="rId12"/>
  </externalReferences>
  <definedNames>
    <definedName name="_BMP2">Picklists!$J$4:$J$10</definedName>
    <definedName name="_BMP3">Picklists!$J$4:$J$11</definedName>
    <definedName name="_BMP4" localSheetId="8">[1]Picklists!$K$4:$K$6</definedName>
    <definedName name="_BMP4">Picklists!$K$4:$K$6</definedName>
    <definedName name="_BMP5" localSheetId="8">[1]Picklists!$L$4:$L$8</definedName>
    <definedName name="_BMP5">Picklists!$L$4:$L$9</definedName>
    <definedName name="AddSurWaterDes" localSheetId="8">[1]Picklists!$G$4:$G$10</definedName>
    <definedName name="AddSurWaterDes">Picklists!$G$4:$G$10</definedName>
    <definedName name="AEnvConcerns" localSheetId="9">Picklists!$G$4:$G$11</definedName>
    <definedName name="AllClass">Picklists!$AF$4:$AF$23</definedName>
    <definedName name="BMP">Picklists!$J$4:$J$8</definedName>
    <definedName name="BufferRules" localSheetId="8">[1]Picklists!$U$4:$U$11</definedName>
    <definedName name="BufferRules">Picklists!$U$4:$U$11</definedName>
    <definedName name="CAMA" localSheetId="9">Picklists!$D$4:$D$23</definedName>
    <definedName name="DAUnits">Picklists!$AE$4:$AE$5</definedName>
    <definedName name="Dissipator" localSheetId="8">[1]Picklists!$N$4:$N$6</definedName>
    <definedName name="Dissipator">Picklists!$N$4:$N$6</definedName>
    <definedName name="DitchGeometry">Picklists!$AC$4:$AC$5</definedName>
    <definedName name="HydStruc">Picklists!$X$4:$X$23</definedName>
    <definedName name="HydStrucBMP">Picklists!$Y$4:$Y$26</definedName>
    <definedName name="Imp303d" localSheetId="8">[1]Picklists!$H$4:$H$23</definedName>
    <definedName name="Imp303d">Picklists!$H$4:$H$22</definedName>
    <definedName name="Impact_Type" localSheetId="8">[1]Picklists!$AA$4:$AA$10</definedName>
    <definedName name="Impact_Type">Picklists!$AA$4:$AA$10</definedName>
    <definedName name="Median">Picklists!$AB$4:$AB$7</definedName>
    <definedName name="NC_CAMA_Counties" localSheetId="8">[1]Picklists!$D$4:$D$23</definedName>
    <definedName name="NC_CAMA_Counties">Picklists!$D$4:$D$23</definedName>
    <definedName name="NC_Counties" localSheetId="8">[1]Picklists!$B$4:$B$103</definedName>
    <definedName name="NC_Counties">Picklists!$B$4:$B$103</definedName>
    <definedName name="OpenWater" localSheetId="8">[1]Picklists!$T$4:$T$10</definedName>
    <definedName name="OpenWater">Picklists!$T$4:$T$10</definedName>
    <definedName name="PrimSurWatClass" localSheetId="8">[1]Picklists!$E$4:$E$16</definedName>
    <definedName name="PrimSurWatClass">Picklists!$E$4:$E$16</definedName>
    <definedName name="_xlnm.Print_Area" localSheetId="8">'Bridge to Culvert'!$A$2:$L$52</definedName>
    <definedName name="_xlnm.Print_Area" localSheetId="9">'CAMA Map'!$A$1:$O$39</definedName>
    <definedName name="_xlnm.Print_Area" localSheetId="4">'Filter Strip'!$A$13:$L$63</definedName>
    <definedName name="_xlnm.Print_Area" localSheetId="2">'General Project Information'!$A$4:$O$48</definedName>
    <definedName name="_xlnm.Print_Area" localSheetId="1">Guidance!$A$1:$B$154</definedName>
    <definedName name="_xlnm.Print_Area" localSheetId="6">'Level Spreader, HSB, &amp; Forebay'!$A$30:$O$80</definedName>
    <definedName name="_xlnm.Print_Area" localSheetId="7">'Other BMPs'!$A$70:$M$121</definedName>
    <definedName name="_xlnm.Print_Area" localSheetId="0">Overview!$A$1:$C$20</definedName>
    <definedName name="_xlnm.Print_Area" localSheetId="5">'PSHs, Energy Diss.'!$A$16:$P$65</definedName>
    <definedName name="_xlnm.Print_Area" localSheetId="3">Swales!$A$17:$P$322</definedName>
    <definedName name="_xlnm.Print_Titles" localSheetId="2">'General Project Information'!$4:$6</definedName>
    <definedName name="_xlnm.Print_Titles" localSheetId="1">Guidance!$1:$4</definedName>
    <definedName name="Project_Type" localSheetId="8">[1]Picklists!$A$4:$A$7</definedName>
    <definedName name="Project_Type">Picklists!$A$4:$A$9</definedName>
    <definedName name="Riprap" localSheetId="8">[1]Picklists!$Z$4:$Z$8</definedName>
    <definedName name="Riprap">Picklists!$Z$4:$Z$8</definedName>
    <definedName name="River_Basins" localSheetId="8">[1]Picklists!$C$4:$C$20</definedName>
    <definedName name="River_Basins">Picklists!$C$4:$C$20</definedName>
    <definedName name="RoadImpactType">Picklists!$W$4:$W$6</definedName>
    <definedName name="StateSW">Picklists!$Q$4:$Q$6</definedName>
    <definedName name="Stream" localSheetId="8">[1]Picklists!$O$4:$O$5</definedName>
    <definedName name="Stream">Picklists!$O$4:$O$5</definedName>
    <definedName name="StreamClass">Picklists!$I$4:$I$7</definedName>
    <definedName name="SuppClass" localSheetId="8">[1]Picklists!$F$4:$F$11</definedName>
    <definedName name="SuppClass">Picklists!$F$4:$F$11</definedName>
    <definedName name="SurfaceWater">Picklists!$AH$4:$AH$52</definedName>
    <definedName name="WaterType">Picklists!$R$4:$R$7</definedName>
    <definedName name="WetlandType" localSheetId="8">[1]Picklists!$S$4:$S$18</definedName>
    <definedName name="WetlandType">Picklists!$S$4:$S$18</definedName>
    <definedName name="YesNo">Picklists!$AG$4:$AG$5</definedName>
    <definedName name="YesNoNA">Picklists!$AI$4:$AI$6</definedName>
    <definedName name="Z_948C24FE_0817_49C2_8BDD_0E514C1DCD4E_.wvu.Cols" localSheetId="4" hidden="1">'Filter Strip'!$O:$W</definedName>
    <definedName name="Z_948C24FE_0817_49C2_8BDD_0E514C1DCD4E_.wvu.Cols" localSheetId="2" hidden="1">'General Project Information'!#REF!</definedName>
    <definedName name="Z_948C24FE_0817_49C2_8BDD_0E514C1DCD4E_.wvu.Cols" localSheetId="5" hidden="1">'PSHs, Energy Diss.'!#REF!</definedName>
    <definedName name="Z_948C24FE_0817_49C2_8BDD_0E514C1DCD4E_.wvu.Cols" localSheetId="3" hidden="1">Swales!$S:$AA</definedName>
    <definedName name="Z_948C24FE_0817_49C2_8BDD_0E514C1DCD4E_.wvu.PrintArea" localSheetId="9" hidden="1">'CAMA Map'!$A$1:$O$39</definedName>
    <definedName name="Z_948C24FE_0817_49C2_8BDD_0E514C1DCD4E_.wvu.PrintArea" localSheetId="4" hidden="1">'Filter Strip'!$A$13:$L$61</definedName>
    <definedName name="Z_948C24FE_0817_49C2_8BDD_0E514C1DCD4E_.wvu.PrintArea" localSheetId="2" hidden="1">'General Project Information'!$A$4:$O$25</definedName>
    <definedName name="Z_948C24FE_0817_49C2_8BDD_0E514C1DCD4E_.wvu.PrintArea" localSheetId="1" hidden="1">Guidance!$A$4:$B$120</definedName>
    <definedName name="Z_948C24FE_0817_49C2_8BDD_0E514C1DCD4E_.wvu.PrintArea" localSheetId="3" hidden="1">Swales!$A$17:$P$66</definedName>
    <definedName name="Z_948C24FE_0817_49C2_8BDD_0E514C1DCD4E_.wvu.PrintTitles" localSheetId="9" hidden="1">'CAMA Map'!#REF!</definedName>
    <definedName name="Z_948C24FE_0817_49C2_8BDD_0E514C1DCD4E_.wvu.PrintTitles" localSheetId="2" hidden="1">'General Project Information'!$4:$6</definedName>
    <definedName name="Z_948C24FE_0817_49C2_8BDD_0E514C1DCD4E_.wvu.PrintTitles" localSheetId="1" hidden="1">Guidance!#REF!</definedName>
  </definedNames>
  <calcPr calcId="191029"/>
  <customWorkbookViews>
    <customWorkbookView name="Meme Diaz - Personal View" guid="{948C24FE-0817-49C2-8BDD-0E514C1DCD4E}" mergeInterval="0" personalView="1" maximized="1" windowWidth="1248" windowHeight="769" tabRatio="780" activeSheetId="9" showComments="commIndAndComment"/>
  </customWorkbookViews>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H235" i="5" l="1"/>
  <c r="H312" i="5" l="1"/>
  <c r="H314" i="5"/>
  <c r="H288" i="5"/>
  <c r="H290" i="5"/>
  <c r="H292" i="5"/>
  <c r="H294" i="5"/>
  <c r="H296" i="5"/>
  <c r="H298" i="5"/>
  <c r="H300" i="5"/>
  <c r="H302" i="5"/>
  <c r="H304" i="5"/>
  <c r="H306" i="5"/>
  <c r="H308" i="5"/>
  <c r="H310" i="5"/>
  <c r="H100" i="5" l="1"/>
  <c r="H98" i="5"/>
  <c r="H96" i="5"/>
  <c r="C7" i="2" l="1"/>
  <c r="P20" i="5" l="1"/>
  <c r="P71" i="5"/>
  <c r="P122" i="5"/>
  <c r="A20" i="1" l="1"/>
  <c r="J216" i="11"/>
  <c r="J214" i="11"/>
  <c r="J212" i="11"/>
  <c r="J210" i="11"/>
  <c r="J208" i="11"/>
  <c r="J206" i="11"/>
  <c r="J204" i="11"/>
  <c r="J202" i="11"/>
  <c r="J200" i="11"/>
  <c r="J198" i="11"/>
  <c r="J196" i="11"/>
  <c r="J194" i="11"/>
  <c r="J192" i="11"/>
  <c r="J190" i="11"/>
  <c r="J188" i="11"/>
  <c r="J186" i="11"/>
  <c r="J184" i="11"/>
  <c r="J182" i="11"/>
  <c r="J180" i="11"/>
  <c r="J164" i="11"/>
  <c r="J162" i="11"/>
  <c r="J160" i="11"/>
  <c r="J158" i="11"/>
  <c r="J156" i="11"/>
  <c r="J154" i="11"/>
  <c r="J152" i="11"/>
  <c r="J150" i="11"/>
  <c r="J148" i="11"/>
  <c r="J146" i="11"/>
  <c r="J144" i="11"/>
  <c r="J142" i="11"/>
  <c r="J140" i="11"/>
  <c r="J138" i="11"/>
  <c r="J136" i="11"/>
  <c r="J134" i="11"/>
  <c r="J132" i="11"/>
  <c r="J130" i="11"/>
  <c r="J128" i="11"/>
  <c r="J112" i="11"/>
  <c r="J110" i="11"/>
  <c r="J108" i="11"/>
  <c r="J106" i="11"/>
  <c r="J104" i="11"/>
  <c r="J102" i="11"/>
  <c r="J100" i="11"/>
  <c r="J98" i="11"/>
  <c r="J96" i="11"/>
  <c r="J94" i="11"/>
  <c r="J92" i="11"/>
  <c r="J90" i="11"/>
  <c r="J88" i="11"/>
  <c r="J86" i="11"/>
  <c r="J84" i="11"/>
  <c r="J82" i="11"/>
  <c r="J80" i="11"/>
  <c r="J78" i="11"/>
  <c r="J76" i="11"/>
  <c r="I574" i="2"/>
  <c r="N574" i="2" s="1"/>
  <c r="E575" i="2"/>
  <c r="E564" i="2"/>
  <c r="I563" i="2"/>
  <c r="N563" i="2" s="1"/>
  <c r="E553" i="2"/>
  <c r="I552" i="2"/>
  <c r="N552" i="2" s="1"/>
  <c r="E542" i="2"/>
  <c r="I541" i="2"/>
  <c r="N541" i="2" s="1"/>
  <c r="E530" i="2"/>
  <c r="I529" i="2"/>
  <c r="N529" i="2" s="1"/>
  <c r="E519" i="2"/>
  <c r="I518" i="2"/>
  <c r="N518" i="2" s="1"/>
  <c r="E508" i="2"/>
  <c r="I507" i="2"/>
  <c r="N507" i="2" s="1"/>
  <c r="E497" i="2"/>
  <c r="I496" i="2"/>
  <c r="N496" i="2" s="1"/>
  <c r="E485" i="2"/>
  <c r="I484" i="2"/>
  <c r="N484" i="2" s="1"/>
  <c r="E474" i="2"/>
  <c r="I473" i="2"/>
  <c r="N473" i="2" s="1"/>
  <c r="E463" i="2"/>
  <c r="I462" i="2"/>
  <c r="N462" i="2" s="1"/>
  <c r="E452" i="2"/>
  <c r="I451" i="2"/>
  <c r="N451" i="2" s="1"/>
  <c r="E440" i="2"/>
  <c r="I439" i="2"/>
  <c r="N439" i="2" s="1"/>
  <c r="E429" i="2"/>
  <c r="I428" i="2"/>
  <c r="N428" i="2" s="1"/>
  <c r="E418" i="2"/>
  <c r="I417" i="2"/>
  <c r="N417" i="2" s="1"/>
  <c r="E407" i="2"/>
  <c r="I406" i="2"/>
  <c r="N406" i="2" s="1"/>
  <c r="E395" i="2"/>
  <c r="I394" i="2"/>
  <c r="N394" i="2" s="1"/>
  <c r="E384" i="2"/>
  <c r="I383" i="2"/>
  <c r="N383" i="2" s="1"/>
  <c r="E373" i="2"/>
  <c r="I372" i="2"/>
  <c r="N372" i="2" s="1"/>
  <c r="E362" i="2"/>
  <c r="I361" i="2"/>
  <c r="N361" i="2" s="1"/>
  <c r="E350" i="2"/>
  <c r="I349" i="2"/>
  <c r="N349" i="2" s="1"/>
  <c r="E339" i="2"/>
  <c r="I338" i="2"/>
  <c r="N338" i="2" s="1"/>
  <c r="E328" i="2"/>
  <c r="I327" i="2"/>
  <c r="N327" i="2" s="1"/>
  <c r="E317" i="2"/>
  <c r="I316" i="2"/>
  <c r="N316" i="2" s="1"/>
  <c r="E305" i="2"/>
  <c r="I304" i="2"/>
  <c r="N304" i="2" s="1"/>
  <c r="E294" i="2"/>
  <c r="I293" i="2"/>
  <c r="N293" i="2" s="1"/>
  <c r="E283" i="2"/>
  <c r="I282" i="2"/>
  <c r="N282" i="2" s="1"/>
  <c r="E272" i="2"/>
  <c r="I271" i="2"/>
  <c r="N271" i="2" s="1"/>
  <c r="E260" i="2"/>
  <c r="I259" i="2"/>
  <c r="N259" i="2" s="1"/>
  <c r="E249" i="2"/>
  <c r="I248" i="2"/>
  <c r="N248" i="2" s="1"/>
  <c r="I226" i="2"/>
  <c r="N226" i="2" s="1"/>
  <c r="E215" i="2"/>
  <c r="I214" i="2"/>
  <c r="N214" i="2" s="1"/>
  <c r="E204" i="2"/>
  <c r="I203" i="2"/>
  <c r="N203" i="2" s="1"/>
  <c r="E182" i="2"/>
  <c r="I181" i="2"/>
  <c r="N181" i="2" s="1"/>
  <c r="E170" i="2"/>
  <c r="I169" i="2"/>
  <c r="N169" i="2" s="1"/>
  <c r="E159" i="2"/>
  <c r="I158" i="2"/>
  <c r="N158" i="2" s="1"/>
  <c r="I136" i="2"/>
  <c r="N136" i="2" s="1"/>
  <c r="E125" i="2"/>
  <c r="I124" i="2"/>
  <c r="N124" i="2" s="1"/>
  <c r="E114" i="2"/>
  <c r="I113" i="2"/>
  <c r="N113" i="2" s="1"/>
  <c r="E102" i="2"/>
  <c r="E92" i="2"/>
  <c r="I91" i="2"/>
  <c r="N91" i="2" s="1"/>
  <c r="E80" i="2"/>
  <c r="I79" i="2"/>
  <c r="N79" i="2" s="1"/>
  <c r="E69" i="2"/>
  <c r="I68" i="2"/>
  <c r="N68" i="2" s="1"/>
  <c r="E58" i="2"/>
  <c r="I57" i="2"/>
  <c r="N57" i="2" s="1"/>
  <c r="E47" i="2"/>
  <c r="I46" i="2"/>
  <c r="N172" i="12"/>
  <c r="N170" i="12"/>
  <c r="N168" i="12"/>
  <c r="N166" i="12"/>
  <c r="N164" i="12"/>
  <c r="N162" i="12"/>
  <c r="N160" i="12"/>
  <c r="N158" i="12"/>
  <c r="N156" i="12"/>
  <c r="N154" i="12"/>
  <c r="N152" i="12"/>
  <c r="N150" i="12"/>
  <c r="N148" i="12"/>
  <c r="N146" i="12"/>
  <c r="N144" i="12"/>
  <c r="N142" i="12"/>
  <c r="N140" i="12"/>
  <c r="N138" i="12"/>
  <c r="N121" i="12"/>
  <c r="N119" i="12"/>
  <c r="N117" i="12"/>
  <c r="N115" i="12"/>
  <c r="N113" i="12"/>
  <c r="N111" i="12"/>
  <c r="N109" i="12"/>
  <c r="N107" i="12"/>
  <c r="N105" i="12"/>
  <c r="N103" i="12"/>
  <c r="N101" i="12"/>
  <c r="N99" i="12"/>
  <c r="N97" i="12"/>
  <c r="N95" i="12"/>
  <c r="N93" i="12"/>
  <c r="N91" i="12"/>
  <c r="N89" i="12"/>
  <c r="N87" i="12"/>
  <c r="O202" i="6"/>
  <c r="O200" i="6"/>
  <c r="O198" i="6"/>
  <c r="O196" i="6"/>
  <c r="O194" i="6"/>
  <c r="O192" i="6"/>
  <c r="O190" i="6"/>
  <c r="O188" i="6"/>
  <c r="O186" i="6"/>
  <c r="O184" i="6"/>
  <c r="O182" i="6"/>
  <c r="O180" i="6"/>
  <c r="O178" i="6"/>
  <c r="O176" i="6"/>
  <c r="O174" i="6"/>
  <c r="O172" i="6"/>
  <c r="O152" i="6"/>
  <c r="O150" i="6"/>
  <c r="O148" i="6"/>
  <c r="O146" i="6"/>
  <c r="O144" i="6"/>
  <c r="O142" i="6"/>
  <c r="O140" i="6"/>
  <c r="O138" i="6"/>
  <c r="O136" i="6"/>
  <c r="O134" i="6"/>
  <c r="O132" i="6"/>
  <c r="O130" i="6"/>
  <c r="O128" i="6"/>
  <c r="O126" i="6"/>
  <c r="O124" i="6"/>
  <c r="O122" i="6"/>
  <c r="O102" i="6"/>
  <c r="O100" i="6"/>
  <c r="O98" i="6"/>
  <c r="O96" i="6"/>
  <c r="O94" i="6"/>
  <c r="O92" i="6"/>
  <c r="O90" i="6"/>
  <c r="O88" i="6"/>
  <c r="O86" i="6"/>
  <c r="O84" i="6"/>
  <c r="O82" i="6"/>
  <c r="O80" i="6"/>
  <c r="O78" i="6"/>
  <c r="O76" i="6"/>
  <c r="O74" i="6"/>
  <c r="O72" i="6"/>
  <c r="D216" i="11"/>
  <c r="D214" i="11"/>
  <c r="D212" i="11"/>
  <c r="D210" i="11"/>
  <c r="D208" i="11"/>
  <c r="D206" i="11"/>
  <c r="D204" i="11"/>
  <c r="D202" i="11"/>
  <c r="D200" i="11"/>
  <c r="D198" i="11"/>
  <c r="D196" i="11"/>
  <c r="D194" i="11"/>
  <c r="D192" i="11"/>
  <c r="D190" i="11"/>
  <c r="D188" i="11"/>
  <c r="D186" i="11"/>
  <c r="D184" i="11"/>
  <c r="D182" i="11"/>
  <c r="D180" i="11"/>
  <c r="D164" i="11"/>
  <c r="D162" i="11"/>
  <c r="D160" i="11"/>
  <c r="D158" i="11"/>
  <c r="D156" i="11"/>
  <c r="D154" i="11"/>
  <c r="D152" i="11"/>
  <c r="D150" i="11"/>
  <c r="D148" i="11"/>
  <c r="D146" i="11"/>
  <c r="D144" i="11"/>
  <c r="D142" i="11"/>
  <c r="D140" i="11"/>
  <c r="D138" i="11"/>
  <c r="D136" i="11"/>
  <c r="D134" i="11"/>
  <c r="D132" i="11"/>
  <c r="D130" i="11"/>
  <c r="D128" i="11"/>
  <c r="D112" i="11"/>
  <c r="D110" i="11"/>
  <c r="D108" i="11"/>
  <c r="D106" i="11"/>
  <c r="D104" i="11"/>
  <c r="D102" i="11"/>
  <c r="D100" i="11"/>
  <c r="D98" i="11"/>
  <c r="D96" i="11"/>
  <c r="D94" i="11"/>
  <c r="D92" i="11"/>
  <c r="D90" i="11"/>
  <c r="D88" i="11"/>
  <c r="D86" i="11"/>
  <c r="D84" i="11"/>
  <c r="D82" i="11"/>
  <c r="D80" i="11"/>
  <c r="D78" i="11"/>
  <c r="D76" i="11"/>
  <c r="C172" i="12"/>
  <c r="C170" i="12"/>
  <c r="C168" i="12"/>
  <c r="C166" i="12"/>
  <c r="C164" i="12"/>
  <c r="C162" i="12"/>
  <c r="C160" i="12"/>
  <c r="C158" i="12"/>
  <c r="C156" i="12"/>
  <c r="C154" i="12"/>
  <c r="C152" i="12"/>
  <c r="C150" i="12"/>
  <c r="C148" i="12"/>
  <c r="C146" i="12"/>
  <c r="C144" i="12"/>
  <c r="C142" i="12"/>
  <c r="C140" i="12"/>
  <c r="C138" i="12"/>
  <c r="C121" i="12"/>
  <c r="C119" i="12"/>
  <c r="C117" i="12"/>
  <c r="C115" i="12"/>
  <c r="C113" i="12"/>
  <c r="C111" i="12"/>
  <c r="C109" i="12"/>
  <c r="C107" i="12"/>
  <c r="C105" i="12"/>
  <c r="C103" i="12"/>
  <c r="C101" i="12"/>
  <c r="C99" i="12"/>
  <c r="C97" i="12"/>
  <c r="C95" i="12"/>
  <c r="C93" i="12"/>
  <c r="C91" i="12"/>
  <c r="C89" i="12"/>
  <c r="C87" i="12"/>
  <c r="C70" i="12"/>
  <c r="C68" i="12"/>
  <c r="C66" i="12"/>
  <c r="C64" i="12"/>
  <c r="C62" i="12"/>
  <c r="C60" i="12"/>
  <c r="C58" i="12"/>
  <c r="C56" i="12"/>
  <c r="C54" i="12"/>
  <c r="C52" i="12"/>
  <c r="C50" i="12"/>
  <c r="C48" i="12"/>
  <c r="C46" i="12"/>
  <c r="C44" i="12"/>
  <c r="C42" i="12"/>
  <c r="C40" i="12"/>
  <c r="C38" i="12"/>
  <c r="C36" i="12"/>
  <c r="C202" i="6"/>
  <c r="C200" i="6"/>
  <c r="C198" i="6"/>
  <c r="C196" i="6"/>
  <c r="C194" i="6"/>
  <c r="C192" i="6"/>
  <c r="C190" i="6"/>
  <c r="C188" i="6"/>
  <c r="C186" i="6"/>
  <c r="C184" i="6"/>
  <c r="C182" i="6"/>
  <c r="C180" i="6"/>
  <c r="C178" i="6"/>
  <c r="C176" i="6"/>
  <c r="C174" i="6"/>
  <c r="C172" i="6"/>
  <c r="C152" i="6"/>
  <c r="C150" i="6"/>
  <c r="C148" i="6"/>
  <c r="C146" i="6"/>
  <c r="C144" i="6"/>
  <c r="C142" i="6"/>
  <c r="C140" i="6"/>
  <c r="C138" i="6"/>
  <c r="C136" i="6"/>
  <c r="C134" i="6"/>
  <c r="C132" i="6"/>
  <c r="C130" i="6"/>
  <c r="C128" i="6"/>
  <c r="C126" i="6"/>
  <c r="C124" i="6"/>
  <c r="C122" i="6"/>
  <c r="C102" i="6"/>
  <c r="C100" i="6"/>
  <c r="C98" i="6"/>
  <c r="C96" i="6"/>
  <c r="C94" i="6"/>
  <c r="C92" i="6"/>
  <c r="C90" i="6"/>
  <c r="C88" i="6"/>
  <c r="C86" i="6"/>
  <c r="C84" i="6"/>
  <c r="C82" i="6"/>
  <c r="C80" i="6"/>
  <c r="C78" i="6"/>
  <c r="C76" i="6"/>
  <c r="C74" i="6"/>
  <c r="C72" i="6"/>
  <c r="C52" i="6"/>
  <c r="C50" i="6"/>
  <c r="C48" i="6"/>
  <c r="C46" i="6"/>
  <c r="C44" i="6"/>
  <c r="C42" i="6"/>
  <c r="C40" i="6"/>
  <c r="C38" i="6"/>
  <c r="C36" i="6"/>
  <c r="C34" i="6"/>
  <c r="C32" i="6"/>
  <c r="C30" i="6"/>
  <c r="C28" i="6"/>
  <c r="C26" i="6"/>
  <c r="C24" i="6"/>
  <c r="C22" i="6"/>
  <c r="C106" i="13"/>
  <c r="C104" i="13"/>
  <c r="C102" i="13"/>
  <c r="C100" i="13"/>
  <c r="C98" i="13"/>
  <c r="C96" i="13"/>
  <c r="C94" i="13"/>
  <c r="C92" i="13"/>
  <c r="C90" i="13"/>
  <c r="C88" i="13"/>
  <c r="C86" i="13"/>
  <c r="C84" i="13"/>
  <c r="C82" i="13"/>
  <c r="C80" i="13"/>
  <c r="C78" i="13"/>
  <c r="C76" i="13"/>
  <c r="C74" i="13"/>
  <c r="C72" i="13"/>
  <c r="C70" i="13"/>
  <c r="C55" i="13"/>
  <c r="C53" i="13"/>
  <c r="C51" i="13"/>
  <c r="C49" i="13"/>
  <c r="C47" i="13"/>
  <c r="C45" i="13"/>
  <c r="C43" i="13"/>
  <c r="C41" i="13"/>
  <c r="C39" i="13"/>
  <c r="C37" i="13"/>
  <c r="C35" i="13"/>
  <c r="C33" i="13"/>
  <c r="C31" i="13"/>
  <c r="C29" i="13"/>
  <c r="C27" i="13"/>
  <c r="C25" i="13"/>
  <c r="C23" i="13"/>
  <c r="C21" i="13"/>
  <c r="C19" i="13"/>
  <c r="AH52" i="10"/>
  <c r="AH51" i="10"/>
  <c r="AH50" i="10"/>
  <c r="AH49" i="10"/>
  <c r="AH48" i="10"/>
  <c r="AH47" i="10"/>
  <c r="AH46" i="10"/>
  <c r="AH45" i="10"/>
  <c r="AH44" i="10"/>
  <c r="AH43" i="10"/>
  <c r="AH42" i="10"/>
  <c r="AH41" i="10"/>
  <c r="AH40" i="10"/>
  <c r="AH39" i="10"/>
  <c r="AH38" i="10"/>
  <c r="AH37" i="10"/>
  <c r="AH36" i="10"/>
  <c r="AH35" i="10"/>
  <c r="AH34" i="10"/>
  <c r="AH33" i="10"/>
  <c r="AH32" i="10"/>
  <c r="AH31" i="10"/>
  <c r="AH30" i="10"/>
  <c r="AH29" i="10"/>
  <c r="AH28" i="10"/>
  <c r="AH27" i="10"/>
  <c r="AH26" i="10"/>
  <c r="AH25" i="10"/>
  <c r="AH24" i="10"/>
  <c r="AH23" i="10"/>
  <c r="AH22" i="10"/>
  <c r="AH21" i="10"/>
  <c r="AH20" i="10"/>
  <c r="AH19" i="10"/>
  <c r="AH18" i="10"/>
  <c r="AH17" i="10"/>
  <c r="AH16" i="10"/>
  <c r="AH15" i="10"/>
  <c r="AH14" i="10"/>
  <c r="AH13" i="10"/>
  <c r="AH12" i="10"/>
  <c r="AH11" i="10"/>
  <c r="AH10" i="10"/>
  <c r="AH9" i="10"/>
  <c r="M33" i="12"/>
  <c r="M84" i="12"/>
  <c r="M135" i="12"/>
  <c r="N169" i="6"/>
  <c r="N119" i="6"/>
  <c r="N69" i="6"/>
  <c r="N19" i="6"/>
  <c r="J16" i="13"/>
  <c r="J67" i="13"/>
  <c r="H532" i="2"/>
  <c r="E532" i="2"/>
  <c r="C532" i="2"/>
  <c r="H487" i="2"/>
  <c r="E487" i="2"/>
  <c r="C487" i="2"/>
  <c r="H442" i="2"/>
  <c r="E442" i="2"/>
  <c r="C442" i="2"/>
  <c r="H397" i="2"/>
  <c r="E397" i="2"/>
  <c r="C397" i="2"/>
  <c r="H352" i="2"/>
  <c r="E352" i="2"/>
  <c r="C352" i="2"/>
  <c r="H307" i="2"/>
  <c r="E307" i="2"/>
  <c r="C307" i="2"/>
  <c r="H262" i="2"/>
  <c r="E262" i="2"/>
  <c r="C262" i="2"/>
  <c r="H217" i="2"/>
  <c r="E217" i="2"/>
  <c r="C217" i="2"/>
  <c r="H172" i="2"/>
  <c r="E172" i="2"/>
  <c r="C172" i="2"/>
  <c r="H127" i="2"/>
  <c r="E127" i="2"/>
  <c r="C127" i="2"/>
  <c r="H82" i="2"/>
  <c r="E82" i="2"/>
  <c r="C82" i="2"/>
  <c r="O52" i="6"/>
  <c r="O50" i="6"/>
  <c r="O48" i="6"/>
  <c r="O46" i="6"/>
  <c r="O44" i="6"/>
  <c r="O42" i="6"/>
  <c r="O40" i="6"/>
  <c r="O38" i="6"/>
  <c r="O36" i="6"/>
  <c r="O34" i="6"/>
  <c r="O32" i="6"/>
  <c r="O30" i="6"/>
  <c r="O28" i="6"/>
  <c r="O26" i="6"/>
  <c r="O24" i="6"/>
  <c r="O22" i="6"/>
  <c r="N38" i="12"/>
  <c r="N50" i="12"/>
  <c r="N70" i="12"/>
  <c r="N68" i="12"/>
  <c r="N66" i="12"/>
  <c r="N64" i="12"/>
  <c r="N62" i="12"/>
  <c r="N60" i="12"/>
  <c r="N58" i="12"/>
  <c r="N56" i="12"/>
  <c r="N54" i="12"/>
  <c r="N52" i="12"/>
  <c r="N48" i="12"/>
  <c r="N46" i="12"/>
  <c r="N44" i="12"/>
  <c r="N42" i="12"/>
  <c r="N40" i="12"/>
  <c r="N36" i="12"/>
  <c r="M37" i="2"/>
  <c r="M82" i="2"/>
  <c r="M127" i="2"/>
  <c r="M172" i="2"/>
  <c r="M217" i="2"/>
  <c r="M262" i="2"/>
  <c r="M307" i="2"/>
  <c r="M352" i="2"/>
  <c r="M397" i="2"/>
  <c r="M442" i="2"/>
  <c r="M487" i="2"/>
  <c r="M532" i="2"/>
  <c r="AH8" i="10"/>
  <c r="AH7" i="10"/>
  <c r="AH6" i="10"/>
  <c r="AH5" i="10"/>
  <c r="AH4" i="10"/>
  <c r="D10" i="15" s="1"/>
  <c r="H37" i="2"/>
  <c r="E37" i="2"/>
  <c r="C37" i="2"/>
  <c r="G172" i="12"/>
  <c r="K172" i="12" s="1"/>
  <c r="M172" i="12" s="1"/>
  <c r="G170" i="12"/>
  <c r="K170" i="12"/>
  <c r="M170" i="12"/>
  <c r="G168" i="12"/>
  <c r="K168" i="12" s="1"/>
  <c r="M168" i="12" s="1"/>
  <c r="G166" i="12"/>
  <c r="K166" i="12" s="1"/>
  <c r="M166" i="12" s="1"/>
  <c r="G164" i="12"/>
  <c r="K164" i="12"/>
  <c r="M164" i="12" s="1"/>
  <c r="G162" i="12"/>
  <c r="K162" i="12" s="1"/>
  <c r="M162" i="12" s="1"/>
  <c r="G160" i="12"/>
  <c r="K160" i="12" s="1"/>
  <c r="M160" i="12" s="1"/>
  <c r="G158" i="12"/>
  <c r="K158" i="12" s="1"/>
  <c r="M158" i="12" s="1"/>
  <c r="G156" i="12"/>
  <c r="K156" i="12" s="1"/>
  <c r="M156" i="12" s="1"/>
  <c r="G154" i="12"/>
  <c r="K154" i="12" s="1"/>
  <c r="M154" i="12" s="1"/>
  <c r="G152" i="12"/>
  <c r="K152" i="12" s="1"/>
  <c r="M152" i="12" s="1"/>
  <c r="G150" i="12"/>
  <c r="K150" i="12" s="1"/>
  <c r="M150" i="12" s="1"/>
  <c r="G148" i="12"/>
  <c r="K148" i="12"/>
  <c r="M148" i="12" s="1"/>
  <c r="G146" i="12"/>
  <c r="K146" i="12" s="1"/>
  <c r="M146" i="12" s="1"/>
  <c r="G144" i="12"/>
  <c r="K144" i="12" s="1"/>
  <c r="M144" i="12" s="1"/>
  <c r="G142" i="12"/>
  <c r="K142" i="12"/>
  <c r="M142" i="12" s="1"/>
  <c r="G140" i="12"/>
  <c r="K140" i="12" s="1"/>
  <c r="M140" i="12" s="1"/>
  <c r="G138" i="12"/>
  <c r="K138" i="12" s="1"/>
  <c r="M138" i="12" s="1"/>
  <c r="G121" i="12"/>
  <c r="K121" i="12" s="1"/>
  <c r="M121" i="12" s="1"/>
  <c r="G119" i="12"/>
  <c r="K119" i="12" s="1"/>
  <c r="M119" i="12" s="1"/>
  <c r="G117" i="12"/>
  <c r="K117" i="12" s="1"/>
  <c r="M117" i="12" s="1"/>
  <c r="G115" i="12"/>
  <c r="K115" i="12" s="1"/>
  <c r="M115" i="12" s="1"/>
  <c r="G113" i="12"/>
  <c r="K113" i="12" s="1"/>
  <c r="M113" i="12" s="1"/>
  <c r="G111" i="12"/>
  <c r="K111" i="12" s="1"/>
  <c r="M111" i="12" s="1"/>
  <c r="G109" i="12"/>
  <c r="K109" i="12"/>
  <c r="M109" i="12" s="1"/>
  <c r="G107" i="12"/>
  <c r="K107" i="12" s="1"/>
  <c r="M107" i="12" s="1"/>
  <c r="G105" i="12"/>
  <c r="K105" i="12" s="1"/>
  <c r="M105" i="12" s="1"/>
  <c r="G103" i="12"/>
  <c r="K103" i="12" s="1"/>
  <c r="M103" i="12" s="1"/>
  <c r="G101" i="12"/>
  <c r="K101" i="12" s="1"/>
  <c r="M101" i="12" s="1"/>
  <c r="G99" i="12"/>
  <c r="K99" i="12" s="1"/>
  <c r="M99" i="12" s="1"/>
  <c r="G97" i="12"/>
  <c r="K97" i="12" s="1"/>
  <c r="M97" i="12" s="1"/>
  <c r="G95" i="12"/>
  <c r="K95" i="12" s="1"/>
  <c r="M95" i="12" s="1"/>
  <c r="G93" i="12"/>
  <c r="K93" i="12" s="1"/>
  <c r="M93" i="12" s="1"/>
  <c r="G91" i="12"/>
  <c r="K91" i="12" s="1"/>
  <c r="M91" i="12" s="1"/>
  <c r="G89" i="12"/>
  <c r="K89" i="12" s="1"/>
  <c r="M89" i="12" s="1"/>
  <c r="G87" i="12"/>
  <c r="K87" i="12" s="1"/>
  <c r="M87" i="12" s="1"/>
  <c r="G70" i="12"/>
  <c r="K70" i="12"/>
  <c r="M70" i="12" s="1"/>
  <c r="G68" i="12"/>
  <c r="K68" i="12" s="1"/>
  <c r="M68" i="12" s="1"/>
  <c r="G66" i="12"/>
  <c r="K66" i="12" s="1"/>
  <c r="M66" i="12" s="1"/>
  <c r="G64" i="12"/>
  <c r="K64" i="12" s="1"/>
  <c r="M64" i="12" s="1"/>
  <c r="G62" i="12"/>
  <c r="K62" i="12" s="1"/>
  <c r="M62" i="12" s="1"/>
  <c r="G60" i="12"/>
  <c r="K60" i="12" s="1"/>
  <c r="M60" i="12" s="1"/>
  <c r="G58" i="12"/>
  <c r="K58" i="12" s="1"/>
  <c r="M58" i="12" s="1"/>
  <c r="G56" i="12"/>
  <c r="K56" i="12" s="1"/>
  <c r="M56" i="12" s="1"/>
  <c r="G54" i="12"/>
  <c r="K54" i="12"/>
  <c r="M54" i="12" s="1"/>
  <c r="G52" i="12"/>
  <c r="K52" i="12" s="1"/>
  <c r="M52" i="12" s="1"/>
  <c r="G50" i="12"/>
  <c r="K50" i="12" s="1"/>
  <c r="M50" i="12" s="1"/>
  <c r="G48" i="12"/>
  <c r="K48" i="12"/>
  <c r="M48" i="12" s="1"/>
  <c r="G46" i="12"/>
  <c r="K46" i="12" s="1"/>
  <c r="M46" i="12" s="1"/>
  <c r="G44" i="12"/>
  <c r="K44" i="12" s="1"/>
  <c r="M44" i="12" s="1"/>
  <c r="G42" i="12"/>
  <c r="K42" i="12" s="1"/>
  <c r="M42" i="12" s="1"/>
  <c r="G40" i="12"/>
  <c r="K40" i="12" s="1"/>
  <c r="M40" i="12" s="1"/>
  <c r="G38" i="12"/>
  <c r="K38" i="12" s="1"/>
  <c r="M38" i="12" s="1"/>
  <c r="G36" i="12"/>
  <c r="K36" i="12" s="1"/>
  <c r="M36" i="12" s="1"/>
  <c r="A4" i="15"/>
  <c r="F19" i="13"/>
  <c r="C73" i="11"/>
  <c r="F69" i="6"/>
  <c r="H286" i="5"/>
  <c r="H284" i="5"/>
  <c r="H282" i="5"/>
  <c r="H280" i="5"/>
  <c r="H278" i="5"/>
  <c r="H263" i="5"/>
  <c r="H261" i="5"/>
  <c r="H259" i="5"/>
  <c r="H257" i="5"/>
  <c r="H255" i="5"/>
  <c r="H253" i="5"/>
  <c r="H251" i="5"/>
  <c r="H249" i="5"/>
  <c r="H247" i="5"/>
  <c r="H245" i="5"/>
  <c r="H243" i="5"/>
  <c r="H241" i="5"/>
  <c r="H239" i="5"/>
  <c r="H237" i="5"/>
  <c r="H233" i="5"/>
  <c r="H231" i="5"/>
  <c r="H229" i="5"/>
  <c r="H227" i="5"/>
  <c r="H212" i="5"/>
  <c r="H210" i="5"/>
  <c r="H208" i="5"/>
  <c r="H206" i="5"/>
  <c r="H204" i="5"/>
  <c r="H202" i="5"/>
  <c r="H200" i="5"/>
  <c r="H198" i="5"/>
  <c r="H196" i="5"/>
  <c r="H194" i="5"/>
  <c r="H192" i="5"/>
  <c r="H190" i="5"/>
  <c r="H188" i="5"/>
  <c r="H186" i="5"/>
  <c r="H184" i="5"/>
  <c r="H182" i="5"/>
  <c r="H180" i="5"/>
  <c r="H178" i="5"/>
  <c r="H176" i="5"/>
  <c r="H161" i="5"/>
  <c r="H159" i="5"/>
  <c r="H157" i="5"/>
  <c r="H155" i="5"/>
  <c r="H153" i="5"/>
  <c r="H151" i="5"/>
  <c r="H149" i="5"/>
  <c r="H147" i="5"/>
  <c r="H145" i="5"/>
  <c r="H143" i="5"/>
  <c r="H141" i="5"/>
  <c r="H139" i="5"/>
  <c r="H137" i="5"/>
  <c r="H135" i="5"/>
  <c r="H133" i="5"/>
  <c r="H131" i="5"/>
  <c r="H129" i="5"/>
  <c r="H127" i="5"/>
  <c r="H125" i="5"/>
  <c r="H110" i="5"/>
  <c r="H108" i="5"/>
  <c r="H106" i="5"/>
  <c r="H104" i="5"/>
  <c r="H102" i="5"/>
  <c r="H94" i="5"/>
  <c r="H92" i="5"/>
  <c r="H90" i="5"/>
  <c r="H88" i="5"/>
  <c r="H86" i="5"/>
  <c r="H84" i="5"/>
  <c r="H82" i="5"/>
  <c r="H80" i="5"/>
  <c r="H78" i="5"/>
  <c r="H76" i="5"/>
  <c r="H74" i="5"/>
  <c r="H25" i="5"/>
  <c r="H27" i="5"/>
  <c r="H29" i="5"/>
  <c r="H31" i="5"/>
  <c r="H33" i="5"/>
  <c r="H35" i="5"/>
  <c r="H37" i="5"/>
  <c r="H39" i="5"/>
  <c r="H41" i="5"/>
  <c r="H43" i="5"/>
  <c r="H45" i="5"/>
  <c r="H47" i="5"/>
  <c r="H49" i="5"/>
  <c r="H51" i="5"/>
  <c r="H53" i="5"/>
  <c r="H55" i="5"/>
  <c r="H57" i="5"/>
  <c r="H59" i="5"/>
  <c r="H23" i="5"/>
  <c r="F106" i="13"/>
  <c r="F104" i="13"/>
  <c r="F102" i="13"/>
  <c r="F100" i="13"/>
  <c r="F98" i="13"/>
  <c r="F96" i="13"/>
  <c r="F94" i="13"/>
  <c r="F92" i="13"/>
  <c r="F90" i="13"/>
  <c r="F88" i="13"/>
  <c r="F86" i="13"/>
  <c r="F84" i="13"/>
  <c r="F82" i="13"/>
  <c r="F80" i="13"/>
  <c r="F78" i="13"/>
  <c r="F76" i="13"/>
  <c r="F74" i="13"/>
  <c r="F72" i="13"/>
  <c r="F70" i="13"/>
  <c r="F21" i="13"/>
  <c r="F23" i="13"/>
  <c r="F25" i="13"/>
  <c r="F27" i="13"/>
  <c r="F29" i="13"/>
  <c r="F31" i="13"/>
  <c r="F33" i="13"/>
  <c r="F35" i="13"/>
  <c r="F37" i="13"/>
  <c r="F39" i="13"/>
  <c r="F41" i="13"/>
  <c r="F43" i="13"/>
  <c r="F45" i="13"/>
  <c r="F47" i="13"/>
  <c r="F49" i="13"/>
  <c r="F51" i="13"/>
  <c r="F53" i="13"/>
  <c r="F55" i="13"/>
  <c r="A66" i="13"/>
  <c r="A15" i="13"/>
  <c r="A274" i="5"/>
  <c r="A223" i="5"/>
  <c r="A172" i="5"/>
  <c r="A121" i="5"/>
  <c r="A70" i="5"/>
  <c r="A168" i="6"/>
  <c r="A118" i="6"/>
  <c r="A68" i="6"/>
  <c r="A134" i="12"/>
  <c r="A83" i="12"/>
  <c r="A176" i="11"/>
  <c r="A124" i="11"/>
  <c r="A32" i="12"/>
  <c r="A72" i="11"/>
  <c r="H7" i="2"/>
  <c r="H224" i="5" s="1"/>
  <c r="M17" i="2"/>
  <c r="K17" i="2"/>
  <c r="I17" i="2"/>
  <c r="A18" i="6"/>
  <c r="A19" i="5"/>
  <c r="K73" i="11"/>
  <c r="K125" i="11"/>
  <c r="K177" i="11"/>
  <c r="C71" i="5"/>
  <c r="J5" i="15"/>
  <c r="AA2" i="15" s="1"/>
  <c r="D84" i="12"/>
  <c r="C122" i="5"/>
  <c r="C224" i="5"/>
  <c r="C5" i="15"/>
  <c r="C67" i="13"/>
  <c r="D33" i="12"/>
  <c r="C275" i="5"/>
  <c r="C173" i="5"/>
  <c r="C20" i="5"/>
  <c r="D135" i="12"/>
  <c r="F84" i="12"/>
  <c r="C16" i="13"/>
  <c r="C177" i="11"/>
  <c r="C125" i="11"/>
  <c r="E224" i="5"/>
  <c r="I177" i="11" l="1"/>
  <c r="H84" i="12"/>
  <c r="G5" i="15"/>
  <c r="S2" i="13"/>
  <c r="T2" i="12"/>
  <c r="T2" i="11"/>
  <c r="F73" i="11"/>
  <c r="H20" i="5"/>
  <c r="H119" i="6"/>
  <c r="H135" i="12"/>
  <c r="H173" i="5"/>
  <c r="I73" i="11"/>
  <c r="G67" i="13"/>
  <c r="H69" i="6"/>
  <c r="H33" i="12"/>
  <c r="I125" i="11"/>
  <c r="H19" i="6"/>
  <c r="AA2" i="2"/>
  <c r="AA3" i="2" s="1"/>
  <c r="T1" i="5" s="1"/>
  <c r="E275" i="5"/>
  <c r="H122" i="5"/>
  <c r="H71" i="5"/>
  <c r="S2" i="6"/>
  <c r="F135" i="12"/>
  <c r="E122" i="5"/>
  <c r="F177" i="11"/>
  <c r="F125" i="11"/>
  <c r="E173" i="5"/>
  <c r="F169" i="6"/>
  <c r="F119" i="6"/>
  <c r="G16" i="13"/>
  <c r="H275" i="5"/>
  <c r="E71" i="5"/>
  <c r="E67" i="13"/>
  <c r="E16" i="13"/>
  <c r="H169" i="6"/>
  <c r="E20" i="5"/>
  <c r="E5" i="15"/>
  <c r="F33" i="12"/>
  <c r="F19" i="6"/>
  <c r="N71" i="5" l="1"/>
  <c r="N122" i="5" s="1"/>
  <c r="N173" i="5" s="1"/>
  <c r="N224" i="5" s="1"/>
  <c r="T2" i="5" l="1"/>
  <c r="T3" i="5" s="1"/>
  <c r="S1" i="13" l="1"/>
  <c r="S3" i="13" s="1"/>
  <c r="S1" i="6" s="1"/>
  <c r="S3" i="6" s="1"/>
  <c r="T1" i="12" s="1"/>
  <c r="T3" i="12" s="1"/>
  <c r="T1" i="11" s="1"/>
  <c r="T3" i="11" s="1"/>
  <c r="AA1" i="15" s="1"/>
  <c r="AA3" i="15" s="1"/>
  <c r="O352" i="2" l="1"/>
  <c r="P69" i="6"/>
  <c r="M125" i="11"/>
  <c r="O397" i="2"/>
  <c r="P173" i="5"/>
  <c r="P224" i="5"/>
  <c r="O135" i="12"/>
  <c r="O127" i="2"/>
  <c r="M73" i="11"/>
  <c r="P119" i="6"/>
  <c r="O262" i="2"/>
  <c r="L16" i="13"/>
  <c r="P19" i="6"/>
  <c r="O82" i="2"/>
  <c r="P275" i="5"/>
  <c r="O37" i="2"/>
  <c r="O487" i="2"/>
  <c r="O307" i="2"/>
  <c r="O172" i="2"/>
  <c r="P169" i="6"/>
  <c r="O33" i="12"/>
  <c r="O442" i="2"/>
  <c r="L5" i="15"/>
  <c r="M177" i="11"/>
  <c r="O532" i="2"/>
  <c r="O84" i="12"/>
  <c r="L67" i="13"/>
  <c r="O217" i="2"/>
</calcChain>
</file>

<file path=xl/sharedStrings.xml><?xml version="1.0" encoding="utf-8"?>
<sst xmlns="http://schemas.openxmlformats.org/spreadsheetml/2006/main" count="2909" uniqueCount="1041">
  <si>
    <t>County(ies):</t>
  </si>
  <si>
    <t>Broad</t>
  </si>
  <si>
    <t>Catawba</t>
  </si>
  <si>
    <t>French Broad</t>
  </si>
  <si>
    <t>Hiwassee</t>
  </si>
  <si>
    <t>Little Tennessee</t>
  </si>
  <si>
    <t>Lumber</t>
  </si>
  <si>
    <t>Neuse</t>
  </si>
  <si>
    <t xml:space="preserve">New </t>
  </si>
  <si>
    <t>Pasquotank</t>
  </si>
  <si>
    <t>Roanoke</t>
  </si>
  <si>
    <t>Savannah</t>
  </si>
  <si>
    <t>Tar-Pamlico</t>
  </si>
  <si>
    <t>Watauga</t>
  </si>
  <si>
    <t>White Oak</t>
  </si>
  <si>
    <t>Yadkin-Pee Dee</t>
  </si>
  <si>
    <t>Chowan</t>
  </si>
  <si>
    <t>Class C</t>
  </si>
  <si>
    <t>Class B</t>
  </si>
  <si>
    <t>Water Supply I (WS-I)</t>
  </si>
  <si>
    <t>Water Supply II (WS-II)</t>
  </si>
  <si>
    <t>Water Supply III (WS-III)</t>
  </si>
  <si>
    <t>Water Supply IV (WS-IV)</t>
  </si>
  <si>
    <t>Water Supply V (WS-V) </t>
  </si>
  <si>
    <t>Class WL</t>
  </si>
  <si>
    <t>Class SC</t>
  </si>
  <si>
    <t>Class SB</t>
  </si>
  <si>
    <t>Class SA</t>
  </si>
  <si>
    <t>Class SWL</t>
  </si>
  <si>
    <t>Future Water Supply (FWS) </t>
  </si>
  <si>
    <t>High Quality Waters (HQW)</t>
  </si>
  <si>
    <t>Outstanding Resource Waters (ORW) </t>
  </si>
  <si>
    <t>Nutrient Sensitive Waters (NSW)</t>
  </si>
  <si>
    <t>Swamp Waters (Sw) </t>
  </si>
  <si>
    <t>Trout Waters (Tr) </t>
  </si>
  <si>
    <t>Unique Wetland (UWL)</t>
  </si>
  <si>
    <t>NC Natural and Scenic Rivers </t>
  </si>
  <si>
    <t>Federal Wild and Scenic Rivers </t>
  </si>
  <si>
    <t>Designated Public Mountain Trout Waters </t>
  </si>
  <si>
    <t>Areas of Environmental Concern </t>
  </si>
  <si>
    <t>Designated Shellfish Harvesting Areas</t>
  </si>
  <si>
    <t>Primary Nursery Areas</t>
  </si>
  <si>
    <t>chlorophyll a</t>
  </si>
  <si>
    <t>fecal coliform</t>
  </si>
  <si>
    <t>mercury (Hg)</t>
  </si>
  <si>
    <t>ammonia (NH3)</t>
  </si>
  <si>
    <t>nutrients</t>
  </si>
  <si>
    <t>lead (Pb)</t>
  </si>
  <si>
    <t>pH</t>
  </si>
  <si>
    <t>toxicity</t>
  </si>
  <si>
    <t>turbidity</t>
  </si>
  <si>
    <t>aquatic weeds</t>
  </si>
  <si>
    <t>TNW</t>
  </si>
  <si>
    <t>RPW</t>
  </si>
  <si>
    <t>NON-RPW</t>
  </si>
  <si>
    <t xml:space="preserve">Page </t>
  </si>
  <si>
    <t xml:space="preserve">of </t>
  </si>
  <si>
    <t>North Carolina Department of Transportation</t>
  </si>
  <si>
    <t>Highway Stormwater Program</t>
  </si>
  <si>
    <t>General Project Information</t>
  </si>
  <si>
    <t>Date:</t>
  </si>
  <si>
    <t>City/Town:</t>
  </si>
  <si>
    <t xml:space="preserve">Other Stream Classification: </t>
  </si>
  <si>
    <t>Existing Site</t>
  </si>
  <si>
    <t>CAMA County?</t>
  </si>
  <si>
    <r>
      <t>River Basin(s):</t>
    </r>
    <r>
      <rPr>
        <sz val="10"/>
        <rFont val="Arial"/>
        <family val="2"/>
      </rPr>
      <t xml:space="preserve">  </t>
    </r>
  </si>
  <si>
    <t xml:space="preserve">River Basin(s):  </t>
  </si>
  <si>
    <t>Additional Comments</t>
  </si>
  <si>
    <t xml:space="preserve">Map A.  North Carolina Coastal Counties subject to the Coastal Area Management Act (CAMA) </t>
  </si>
  <si>
    <t>Cape Fear</t>
  </si>
  <si>
    <t>Station:</t>
  </si>
  <si>
    <t>Note:  Map prepared using NCDOT's Environmental Sensitivity Maps (ESM).</t>
  </si>
  <si>
    <t>Proposed Project</t>
  </si>
  <si>
    <t>Swale</t>
  </si>
  <si>
    <t>Sheet No.</t>
  </si>
  <si>
    <t>Energy Dissipator Type</t>
  </si>
  <si>
    <t>Preformed Scour Holes and Energy Dissipators</t>
  </si>
  <si>
    <t>Overview</t>
  </si>
  <si>
    <t>of</t>
  </si>
  <si>
    <t>None</t>
  </si>
  <si>
    <t>ac.</t>
  </si>
  <si>
    <t>Project Description</t>
  </si>
  <si>
    <r>
      <t xml:space="preserve">Typical Cross Section Description:  </t>
    </r>
    <r>
      <rPr>
        <sz val="10"/>
        <rFont val="Arial"/>
        <family val="2"/>
      </rPr>
      <t>     </t>
    </r>
  </si>
  <si>
    <t>303(d) Impairments</t>
  </si>
  <si>
    <t>Wetland Type</t>
  </si>
  <si>
    <t>Water Type</t>
  </si>
  <si>
    <t>Buffer Rules</t>
  </si>
  <si>
    <t>NCDOT Contact:</t>
  </si>
  <si>
    <t>Contractor / Designer:</t>
  </si>
  <si>
    <t>Project Type:</t>
  </si>
  <si>
    <t>Fill</t>
  </si>
  <si>
    <t>other</t>
  </si>
  <si>
    <t>Lake</t>
  </si>
  <si>
    <t>Excavation</t>
  </si>
  <si>
    <t>Unknown</t>
  </si>
  <si>
    <t>Q10
(cfs)</t>
  </si>
  <si>
    <t>Longitudinal Slope
(%)</t>
  </si>
  <si>
    <t>Actual Length
(ft)</t>
  </si>
  <si>
    <t>N/A</t>
  </si>
  <si>
    <t>Riprap Type</t>
  </si>
  <si>
    <t>Yes/No</t>
  </si>
  <si>
    <t>PFSH</t>
  </si>
  <si>
    <t>Class 'A'</t>
  </si>
  <si>
    <t>Class 'B'</t>
  </si>
  <si>
    <t>Riprap Energy Dissipator Basin</t>
  </si>
  <si>
    <t>Class I</t>
  </si>
  <si>
    <t>Other</t>
  </si>
  <si>
    <t>Class II</t>
  </si>
  <si>
    <t>Drainage Area
(ac)</t>
  </si>
  <si>
    <t>Conveyance Structure</t>
  </si>
  <si>
    <t>Equalizer Pipe</t>
  </si>
  <si>
    <t>Infiltration Basin</t>
  </si>
  <si>
    <t>Hazardous Spill Basin</t>
  </si>
  <si>
    <t>Level Spreader</t>
  </si>
  <si>
    <t>Buffer</t>
  </si>
  <si>
    <t>Preformed Scour Hole</t>
  </si>
  <si>
    <t>WQv</t>
  </si>
  <si>
    <t>Dry Detention Basin</t>
  </si>
  <si>
    <t>Q2
(cfs)</t>
  </si>
  <si>
    <t>Rock Checks Used</t>
  </si>
  <si>
    <t>Picklists</t>
  </si>
  <si>
    <t>NC Counties</t>
  </si>
  <si>
    <t>NC River Basins</t>
  </si>
  <si>
    <t>Primary Surface Water Classifications</t>
  </si>
  <si>
    <t xml:space="preserve">Additional Surface Water Designations Determined By Other Agencies </t>
  </si>
  <si>
    <t>Jurisdictional Stream Classifications</t>
  </si>
  <si>
    <t>Terminus South or East</t>
  </si>
  <si>
    <t>State SW Permit Required b/c</t>
  </si>
  <si>
    <t>Median Type</t>
  </si>
  <si>
    <t>Buffer Impact - Allowable or Mitigable?</t>
  </si>
  <si>
    <t>Impact Type</t>
  </si>
  <si>
    <t>Hydraulic Structures</t>
  </si>
  <si>
    <t>Hydraulic Structures for BMPs</t>
  </si>
  <si>
    <t>River_Basins</t>
  </si>
  <si>
    <t>PrimSurWatClass</t>
  </si>
  <si>
    <t>SuppClass</t>
  </si>
  <si>
    <t>AddSurWaterDes</t>
  </si>
  <si>
    <t>Imp303d</t>
  </si>
  <si>
    <t>StreamClass</t>
  </si>
  <si>
    <t>BMP</t>
  </si>
  <si>
    <t>TermSE</t>
  </si>
  <si>
    <t>StateSW</t>
  </si>
  <si>
    <t>Median</t>
  </si>
  <si>
    <t>BufferRules</t>
  </si>
  <si>
    <t>AllMit</t>
  </si>
  <si>
    <t>ImpactType</t>
  </si>
  <si>
    <t>HydStruc</t>
  </si>
  <si>
    <t>HydStrucBMP</t>
  </si>
  <si>
    <t>Alamance</t>
  </si>
  <si>
    <t>South</t>
  </si>
  <si>
    <t>Project requires an Erosion and Sediment Control Plan and is in a coastal county</t>
  </si>
  <si>
    <t>Concrete Barrier</t>
  </si>
  <si>
    <t>Allowable</t>
  </si>
  <si>
    <t>Bridge</t>
  </si>
  <si>
    <t>2 Grated Inlet</t>
  </si>
  <si>
    <t>Alexander</t>
  </si>
  <si>
    <t>Forebay</t>
  </si>
  <si>
    <t>East</t>
  </si>
  <si>
    <t>Project requires an Erosion and Sediment Control Plan and drains to an ORW or HQW</t>
  </si>
  <si>
    <t>Intermittent</t>
  </si>
  <si>
    <t>Grass</t>
  </si>
  <si>
    <t>Mitigable</t>
  </si>
  <si>
    <t>Parallel Impact</t>
  </si>
  <si>
    <t>Berm Drainage Outlet Structure</t>
  </si>
  <si>
    <t>Alleghany</t>
  </si>
  <si>
    <t>Project disturbs less than 1 acre but requires a CAMA Major Permit</t>
  </si>
  <si>
    <t>Perennial</t>
  </si>
  <si>
    <t>Raised</t>
  </si>
  <si>
    <t>Road Crossing</t>
  </si>
  <si>
    <t>Catch Basin</t>
  </si>
  <si>
    <t>Anson</t>
  </si>
  <si>
    <t>chlorides</t>
  </si>
  <si>
    <t>Culvert</t>
  </si>
  <si>
    <t>Ashe</t>
  </si>
  <si>
    <t>Drop Inlet</t>
  </si>
  <si>
    <t>Diffuse (Sheet) Flow</t>
  </si>
  <si>
    <t>Avery</t>
  </si>
  <si>
    <t>Endwall</t>
  </si>
  <si>
    <t>Ditch</t>
  </si>
  <si>
    <t>Beaufort</t>
  </si>
  <si>
    <t>Bertie</t>
  </si>
  <si>
    <t>Grated Drop Inlet</t>
  </si>
  <si>
    <t>Bladen</t>
  </si>
  <si>
    <t>Grated Drop Inlet (Narrow Slot)</t>
  </si>
  <si>
    <t>Brunswick</t>
  </si>
  <si>
    <t>Junction Box</t>
  </si>
  <si>
    <t>Buncombe</t>
  </si>
  <si>
    <t>Manhole</t>
  </si>
  <si>
    <t>Burke</t>
  </si>
  <si>
    <t>Narrow Drop Inlet</t>
  </si>
  <si>
    <t>Cabarrus</t>
  </si>
  <si>
    <t>Open End Pipe</t>
  </si>
  <si>
    <t>Caldwell</t>
  </si>
  <si>
    <t>Open Throat Catch Basin</t>
  </si>
  <si>
    <t>Camden</t>
  </si>
  <si>
    <t>sediment</t>
  </si>
  <si>
    <t>Carteret</t>
  </si>
  <si>
    <t>Reinforced Concrete Box Culvert</t>
  </si>
  <si>
    <t>Caswell</t>
  </si>
  <si>
    <t>Reinforced Concrete Pipe</t>
  </si>
  <si>
    <t>unknown causes</t>
  </si>
  <si>
    <t>Shoulder Berm Gutter</t>
  </si>
  <si>
    <t>Chatham</t>
  </si>
  <si>
    <t>Traffic Bearing Drop Inlet</t>
  </si>
  <si>
    <t>Cherokee</t>
  </si>
  <si>
    <t>Traffic Bearing Junction Box</t>
  </si>
  <si>
    <t>Clay</t>
  </si>
  <si>
    <t>Cleveland</t>
  </si>
  <si>
    <t>Columbus</t>
  </si>
  <si>
    <t>Craven</t>
  </si>
  <si>
    <t>Cumberland</t>
  </si>
  <si>
    <t>Currituck</t>
  </si>
  <si>
    <t>Dare</t>
  </si>
  <si>
    <t>Davidson</t>
  </si>
  <si>
    <t>Davie</t>
  </si>
  <si>
    <t>Duplin</t>
  </si>
  <si>
    <t>Durham</t>
  </si>
  <si>
    <t>Edgecombe</t>
  </si>
  <si>
    <t>Forsyth</t>
  </si>
  <si>
    <t>Franklin</t>
  </si>
  <si>
    <t>Gaston</t>
  </si>
  <si>
    <t>Gates</t>
  </si>
  <si>
    <t>Graham</t>
  </si>
  <si>
    <t>Granville</t>
  </si>
  <si>
    <t>Greene</t>
  </si>
  <si>
    <t>Guilford</t>
  </si>
  <si>
    <t>Halifax</t>
  </si>
  <si>
    <t>Harnett</t>
  </si>
  <si>
    <t>Haywood</t>
  </si>
  <si>
    <t>Henderson</t>
  </si>
  <si>
    <t>Hertford</t>
  </si>
  <si>
    <t>Hoke</t>
  </si>
  <si>
    <t>Hyde</t>
  </si>
  <si>
    <t>Iredell</t>
  </si>
  <si>
    <t>Jackson</t>
  </si>
  <si>
    <t>Johnston</t>
  </si>
  <si>
    <t>Jones</t>
  </si>
  <si>
    <t>Lee</t>
  </si>
  <si>
    <t>Lenoir</t>
  </si>
  <si>
    <t>Lincoln</t>
  </si>
  <si>
    <t>Martin</t>
  </si>
  <si>
    <t>Macon</t>
  </si>
  <si>
    <t>Madison</t>
  </si>
  <si>
    <t>Mcdowell</t>
  </si>
  <si>
    <t>Mecklenburg</t>
  </si>
  <si>
    <t>Mitchell</t>
  </si>
  <si>
    <t>Montgomery</t>
  </si>
  <si>
    <t>Moore</t>
  </si>
  <si>
    <t>Nash</t>
  </si>
  <si>
    <t>New Hanover</t>
  </si>
  <si>
    <t>Northampton</t>
  </si>
  <si>
    <t>Onslow</t>
  </si>
  <si>
    <t>Orange</t>
  </si>
  <si>
    <t>Pamlico</t>
  </si>
  <si>
    <t>Pender</t>
  </si>
  <si>
    <t>Perquimans</t>
  </si>
  <si>
    <t>Person</t>
  </si>
  <si>
    <t>Pitt</t>
  </si>
  <si>
    <t>Polk</t>
  </si>
  <si>
    <t>Randolph</t>
  </si>
  <si>
    <t>Richmond</t>
  </si>
  <si>
    <t>Robeson</t>
  </si>
  <si>
    <t>Rockingham</t>
  </si>
  <si>
    <t>Rowan</t>
  </si>
  <si>
    <t>Rutherford</t>
  </si>
  <si>
    <t>Sampson</t>
  </si>
  <si>
    <t>Scotland</t>
  </si>
  <si>
    <t>Stanly</t>
  </si>
  <si>
    <t>Stokes</t>
  </si>
  <si>
    <t>Surry</t>
  </si>
  <si>
    <t>Swain</t>
  </si>
  <si>
    <t>Transylvania</t>
  </si>
  <si>
    <t>Tyrrell</t>
  </si>
  <si>
    <t>Union</t>
  </si>
  <si>
    <t>Vance</t>
  </si>
  <si>
    <t>Wake</t>
  </si>
  <si>
    <t>Warren</t>
  </si>
  <si>
    <t>Washington</t>
  </si>
  <si>
    <t>Wayne</t>
  </si>
  <si>
    <t>Wilkes</t>
  </si>
  <si>
    <t>Wilson</t>
  </si>
  <si>
    <t>Yadkin</t>
  </si>
  <si>
    <t>Yancey</t>
  </si>
  <si>
    <t>Riprap</t>
  </si>
  <si>
    <t>Randleman Lake</t>
  </si>
  <si>
    <t>Jordan Lake</t>
  </si>
  <si>
    <t>Goose Creek</t>
  </si>
  <si>
    <t>Project Type</t>
  </si>
  <si>
    <t>Roadway Widening</t>
  </si>
  <si>
    <t>Roadway Relocation</t>
  </si>
  <si>
    <t>New Location</t>
  </si>
  <si>
    <t>Bridge Replacement</t>
  </si>
  <si>
    <t>NC_CAMA_Counties</t>
  </si>
  <si>
    <t>Bay</t>
  </si>
  <si>
    <t>Estuary</t>
  </si>
  <si>
    <t>Ocean</t>
  </si>
  <si>
    <t>Pond</t>
  </si>
  <si>
    <t>Sound</t>
  </si>
  <si>
    <t>WaterType</t>
  </si>
  <si>
    <t>Dam Construction</t>
  </si>
  <si>
    <t>Flooding</t>
  </si>
  <si>
    <t>Stabilization</t>
  </si>
  <si>
    <t>Road Impact Type</t>
  </si>
  <si>
    <t>WetlandType</t>
  </si>
  <si>
    <t>Bottomland Hardwood</t>
  </si>
  <si>
    <t>Floodplain Pool</t>
  </si>
  <si>
    <t>Hardwood Flat</t>
  </si>
  <si>
    <t>Non-Riverine Swamp Forest</t>
  </si>
  <si>
    <t>Non-Tidal Freshwater Marsh</t>
  </si>
  <si>
    <t>Pine Flat</t>
  </si>
  <si>
    <t>Pine Savanna</t>
  </si>
  <si>
    <t>Pocosin</t>
  </si>
  <si>
    <t>Riverine Swamp Forest</t>
  </si>
  <si>
    <t>Seep</t>
  </si>
  <si>
    <t>Small-Basin Wetland</t>
  </si>
  <si>
    <t>Tidal Freshwater Marsh</t>
  </si>
  <si>
    <t>Ditch Geometry</t>
  </si>
  <si>
    <t>DitchGeometry</t>
  </si>
  <si>
    <t>V</t>
  </si>
  <si>
    <t>Trapezoidal</t>
  </si>
  <si>
    <t>Energy Dissipator</t>
  </si>
  <si>
    <t>Dissipator</t>
  </si>
  <si>
    <t>V2
(fps)</t>
  </si>
  <si>
    <t>V10
(fps)</t>
  </si>
  <si>
    <t>Contractor/Designer:</t>
  </si>
  <si>
    <t>Buffer Rules in Effect:</t>
  </si>
  <si>
    <t>Project Length:</t>
  </si>
  <si>
    <t>Swales</t>
  </si>
  <si>
    <t>Sheet No.:</t>
  </si>
  <si>
    <t>Drainage Area:</t>
  </si>
  <si>
    <t>Actual Length:</t>
  </si>
  <si>
    <t>Longitudinal Slope:</t>
  </si>
  <si>
    <t>Energy Dissipator Type:</t>
  </si>
  <si>
    <t>Riprap Type:</t>
  </si>
  <si>
    <t>Conveyance Structure:</t>
  </si>
  <si>
    <t>Stream</t>
  </si>
  <si>
    <t>Wetland</t>
  </si>
  <si>
    <t>Open Water</t>
  </si>
  <si>
    <t>Headwater Wetland</t>
  </si>
  <si>
    <t>Mountain Bog</t>
  </si>
  <si>
    <t>OpenWater</t>
  </si>
  <si>
    <t>WQv (ac-ft)</t>
  </si>
  <si>
    <t>10% of WQv (ac-ft)</t>
  </si>
  <si>
    <t>2yr, 5min storm runoff + 10,000 gal (cf)</t>
  </si>
  <si>
    <t>Lever Spreader Length (ft)</t>
  </si>
  <si>
    <t>Design Requirement</t>
  </si>
  <si>
    <t>DesignRequirement</t>
  </si>
  <si>
    <t>Minimum Treatment Volume</t>
  </si>
  <si>
    <t>MinTreatmentVolume</t>
  </si>
  <si>
    <t>10% of WQv</t>
  </si>
  <si>
    <t>2-year, 5 min. design storm + 10,000 gal (~1337 cf)</t>
  </si>
  <si>
    <t>Level Spreader Length</t>
  </si>
  <si>
    <t>Address:</t>
  </si>
  <si>
    <t>Phone:</t>
  </si>
  <si>
    <t>Email:</t>
  </si>
  <si>
    <t>Length Recommended for Treatment:</t>
  </si>
  <si>
    <t>Check Dams (Optional)</t>
  </si>
  <si>
    <t>Swale Design Guidelines *</t>
  </si>
  <si>
    <t>Print area may be adjusted to include sheets as needed.</t>
  </si>
  <si>
    <t>Project Built-Upon Area (ac.)</t>
  </si>
  <si>
    <t xml:space="preserve">Provide the river basin in which the project takes place, from the 17 major river basins identified in North Carolina. Provide more than one river basin if necessary.  More information on river basins, including interactive mapping tools, can be found on the North Carolina Department of Environment and Natural Resources (NCDENR) website, </t>
  </si>
  <si>
    <t>Clearing</t>
  </si>
  <si>
    <t>General Guidance</t>
  </si>
  <si>
    <t xml:space="preserve">Provide contact information for the project NCDOT representative.
</t>
  </si>
  <si>
    <t xml:space="preserve">Provide contact information for the project contractor or designer.
</t>
  </si>
  <si>
    <t xml:space="preserve">Provide the county where the project takes place.  Include more than one county if necessary.
</t>
  </si>
  <si>
    <t xml:space="preserve">Provide the plan sheet number on which the applicable swale section begins.
</t>
  </si>
  <si>
    <t>General Project Information (Continued)</t>
  </si>
  <si>
    <t>Note:  For more information or guidance on the definitions provided below, reference the NCDOT Hydraulics Unit website,</t>
  </si>
  <si>
    <t xml:space="preserve">Input actual linear length of swale.
</t>
  </si>
  <si>
    <t xml:space="preserve">Input longitudinal slope of swale.
</t>
  </si>
  <si>
    <t xml:space="preserve">Indicate if rock check dams are installed within swale channel.
</t>
  </si>
  <si>
    <t xml:space="preserve">Provide the plan sheet number on which the applicable energy dissipator is shown.
</t>
  </si>
  <si>
    <t xml:space="preserve">If conveyance structure is pipe, select the pipe diameter from the pull down list.  If not listed, manually input the pipe diameter.  For structures other than pipes, dimensions and standard acronyms are to be included, i.e., 2-8x8 RCBC
</t>
  </si>
  <si>
    <t>Pipe/Structure Dimensions:</t>
  </si>
  <si>
    <t>Pipe/Structure Dimensions
(in)</t>
  </si>
  <si>
    <t>Referenced Documents</t>
  </si>
  <si>
    <t>http://www.fhwa.dot.gov/engineering/hydraulics/pubs/06086/hec14.pdf</t>
  </si>
  <si>
    <t>Project Built-Upon Area (BUA):</t>
  </si>
  <si>
    <t>Base Width
(ft)</t>
  </si>
  <si>
    <t>Base Width:</t>
  </si>
  <si>
    <t>Front Slope:</t>
  </si>
  <si>
    <t>Back Slope:</t>
  </si>
  <si>
    <t>Required / Minimum Treatment</t>
  </si>
  <si>
    <t>Required / Minimum Treatment:</t>
  </si>
  <si>
    <t xml:space="preserve">Indicates whether the project occurs in a county subject to the Coastal Area Management Act (CAMA), administered by the Coastal Resources Commission.  Cell populates based on selection in "County(ies)" cell.  The "CAMA Map" tab illustrates these counties. A list of CAMA counties is provided on the North Carolina Division of Coastal Management website, </t>
  </si>
  <si>
    <t>CAMA County:</t>
  </si>
  <si>
    <t>copper (Cu)</t>
  </si>
  <si>
    <t>dissolved oxygen (DO)</t>
  </si>
  <si>
    <t>iron (Fe)</t>
  </si>
  <si>
    <t>zinc (Zn)</t>
  </si>
  <si>
    <t>biological impairment</t>
  </si>
  <si>
    <t>Existing:</t>
  </si>
  <si>
    <t>Design/Future:</t>
  </si>
  <si>
    <t>Typical Cross Section:</t>
  </si>
  <si>
    <t>Surrounding Land Use:</t>
  </si>
  <si>
    <t>Surrounding Land Use:    </t>
  </si>
  <si>
    <t>• Designed to treat Q2 and convey Q10 without erosion and with 6” freeboard</t>
  </si>
  <si>
    <t>• Side slopes 3:1 or flatter</t>
  </si>
  <si>
    <t>• Long. slope ≥ 0.3% and ≤ 4%</t>
  </si>
  <si>
    <t>• Q2 veloc ≤ 2 fps</t>
  </si>
  <si>
    <t>• Q10 veloc ≤ 4 fps</t>
  </si>
  <si>
    <t>• Base Width ≤ 6 ft</t>
  </si>
  <si>
    <t>• 100 ft of swale length per acre of DA</t>
  </si>
  <si>
    <t>• 1 ft high along wetted perimeter</t>
  </si>
  <si>
    <t>• 4.5 ft wide in the direction of flow</t>
  </si>
  <si>
    <t>• WQv drawdown period = 2-5 days with 2 in. to 3 in. diameter per orifice(s) outlet</t>
  </si>
  <si>
    <t>• Outlet structure and/or emergency spillway sized and lined to safely convey the 50-year storm</t>
  </si>
  <si>
    <t>• L:W of basin ≥ 3:1</t>
  </si>
  <si>
    <t>• Sideslopes 3:1 or flatter (or else stabilization)</t>
  </si>
  <si>
    <t>• Basin Volume ≤ 10 acre-feet</t>
  </si>
  <si>
    <t>• Basin bottom ≥ 2 ft above high groundwater level</t>
  </si>
  <si>
    <t>• Lining adequate to handle V10</t>
  </si>
  <si>
    <t>• 3 ft ≤ depth ≤ 5 ft</t>
  </si>
  <si>
    <t>• 2:1 ≤ L:W ratio ≤ 6:1</t>
  </si>
  <si>
    <t>Sideslopes 2:1 or flatter</t>
  </si>
  <si>
    <t>• Applied at rural or urban arterials crossing ORWs or WS-I, or if the crossing is within ½ mile of critical area of a WS-II, WS-III, or WS-IV</t>
  </si>
  <si>
    <t>• Sideslopes 2:1 or flatter</t>
  </si>
  <si>
    <t>• Convey 10-year storm without failure or downgrade erosion</t>
  </si>
  <si>
    <t>• Outlet structure able to stop outflow from basin</t>
  </si>
  <si>
    <t>• WQv drawdown period ≤ 5 days</t>
  </si>
  <si>
    <t>• 50 ft from tidal waters, SA waters, 30 ft from all other waters, 100 ft from water supply wells</t>
  </si>
  <si>
    <t>• Basin bottom 2 ft above high groundwater</t>
  </si>
  <si>
    <t>• Basin bottom 3 ft above bedrock or impervious soil layer</t>
  </si>
  <si>
    <t>• Hydraulic conductivity of soil ≥ 0.52 in/hr</t>
  </si>
  <si>
    <t>• Sideslopes 3:1 or flatter</t>
  </si>
  <si>
    <t>• Must pass Q10 without erosion or failure</t>
  </si>
  <si>
    <t>• Concrete lip extends 4 in. above ground with zero percent grade</t>
  </si>
  <si>
    <t>• 15” pipe, Q10 ≤ 6 cfs</t>
  </si>
  <si>
    <t>• 18” pipe, Q10 ≤ 10 cfs</t>
  </si>
  <si>
    <t>• Permanent soil reinforcement matting (PSRM) lined apron and downgrade area must be flat</t>
  </si>
  <si>
    <t>• Base width and base length = 3 x pipe diam.</t>
  </si>
  <si>
    <t>• Side slope  2:1 or flatter</t>
  </si>
  <si>
    <t>• 1 ft ≤ depth ≤ 3 ft</t>
  </si>
  <si>
    <t>Preformed Scour Hole (PSH) Design Guidelines*</t>
  </si>
  <si>
    <t>PSH</t>
  </si>
  <si>
    <t>WBS Element:</t>
  </si>
  <si>
    <t>TIP Number:</t>
  </si>
  <si>
    <t>TIP No.:</t>
  </si>
  <si>
    <t>Wet Detention Basin</t>
  </si>
  <si>
    <t>Filtration Basin</t>
  </si>
  <si>
    <t>Bioretention Basin</t>
  </si>
  <si>
    <t>Treatment Achieved</t>
  </si>
  <si>
    <t>• Level Spreader length ≥ 10 ft and ≤ 100 ft</t>
  </si>
  <si>
    <t>• Trough width ≥ 5.5 ft</t>
  </si>
  <si>
    <t>• Trough depth ≥ 1.5 ft</t>
  </si>
  <si>
    <t>• Treat runoff from the 1 in/hr storm</t>
  </si>
  <si>
    <t>Level Spreader, Hazardous Spill Basin, or Forebay?</t>
  </si>
  <si>
    <t>BMP4</t>
  </si>
  <si>
    <t>• Basin sized to safely convey the 50-year storm with 1ft of freeboard and to maximize treatment based on site constraints</t>
  </si>
  <si>
    <t>• Sized to maximize treatment based on site constraints and contain or convey the 50-year storm with 1ft freeboard</t>
  </si>
  <si>
    <t>• WQv drawdown period = 2-5 days with 2 in. minimum diameter orifice(s) outlet</t>
  </si>
  <si>
    <t>• Embankment ≤ 12 ft high, ≥ 10 ft wide, and impounds ≤ 10 ac-ft</t>
  </si>
  <si>
    <t>• Permanent pool average depth ≥ 3 ft and ≤ 8 ft</t>
  </si>
  <si>
    <t>• Sized to maximize treatment based on site constraints and to contain or convey the 50-year storm with 1ft freeboard</t>
  </si>
  <si>
    <t>• Permanent pool should be between 1 and 3 times the WQv</t>
  </si>
  <si>
    <t>• L:W of basin ≥ 2:1</t>
  </si>
  <si>
    <t>• 10 ft wide vegetated shelf with 10:1 slope are perimeter</t>
  </si>
  <si>
    <t>Media Filter - Bioretention Basin</t>
  </si>
  <si>
    <t>Media Filter - Filtration Basin</t>
  </si>
  <si>
    <t>• DA ≤ 5 acres, DA slopes should generall be &lt; 20%</t>
  </si>
  <si>
    <t>• 50 ft from SA waters, 30 ft from all other waters, 100 ft from water supply wells</t>
  </si>
  <si>
    <t>• Sized to maximize treatment based on site constraints</t>
  </si>
  <si>
    <t>• Maximum ponding depth ≤ 12 in</t>
  </si>
  <si>
    <t>• Maximum ponding depth ≥ 12 in and ≤ 36 in</t>
  </si>
  <si>
    <t>• Hydraulic conductivity of media ≥ 0.52 in/hr and ≤ 6 in/hr, but 1-2 in/hr is ideal</t>
  </si>
  <si>
    <t>• Ponded water should infiltrate into media within 12 hours; top 24 in of media (entire media if &lt;24 in) should drain within 48 hours</t>
  </si>
  <si>
    <t>• Ponded water should infiltrate into media within 24 hours; top 24 in of media (entire media if &lt;24 in) should drain within 48 hours</t>
  </si>
  <si>
    <t>• Underdrain consisting of minimum 6-in peforated plastic pipe with filter sock; branches spaced 10 ft maximum</t>
  </si>
  <si>
    <t>NCDOT BMP Type 1 of 3</t>
  </si>
  <si>
    <t>NCDOT BMP Type 2 of 3</t>
  </si>
  <si>
    <t>NCDOT BMP Type 3 of 3</t>
  </si>
  <si>
    <t>BMP5</t>
  </si>
  <si>
    <t xml:space="preserve">If the project is a Transportation Improvement Program (TIP) project, provide the TIP Project Number.  If the project is not part of a TIP project, leave the cell blank.
</t>
  </si>
  <si>
    <t xml:space="preserve">The Work Breakdown Structure (WBS) Element is a unique project identifying number used by NCDOT's SAP management system. All projects have a WBS element.
</t>
  </si>
  <si>
    <t>Level Spreaders, Hazardous Spill Basins, and Forebays</t>
  </si>
  <si>
    <t>Volume Treated:</t>
  </si>
  <si>
    <t>Treatment  Achieved:</t>
  </si>
  <si>
    <t>Level Spreader, Hazardous Spill Basin, or Forebay:</t>
  </si>
  <si>
    <t xml:space="preserve">Provide the treatment volume achieved and the associated units of measure.
</t>
  </si>
  <si>
    <t xml:space="preserve">Provide type of project activity.
</t>
  </si>
  <si>
    <t xml:space="preserve">Provide the energy dissipator type located at the listed station.  Refer to FHWA HEC-14 for descriptions of types.  
</t>
  </si>
  <si>
    <t xml:space="preserve">Provide general information on the project area surrounding land uses.
</t>
  </si>
  <si>
    <t xml:space="preserve">Provide base width of swale.  Base width is equal to zero for V-ditch geometry.
</t>
  </si>
  <si>
    <t>Q2:</t>
  </si>
  <si>
    <t>V2:</t>
  </si>
  <si>
    <t>Q10:</t>
  </si>
  <si>
    <t>V10:</t>
  </si>
  <si>
    <t xml:space="preserve">List the hydraulic structure directly flowing to energy dissipator, including equalizer pipes.  
</t>
  </si>
  <si>
    <t>New Built-Upon Area (NBUA):</t>
  </si>
  <si>
    <t>Precipitation Depth Treated over NBUA:</t>
  </si>
  <si>
    <t>New Built-Upon Area
(ac)</t>
  </si>
  <si>
    <t>Year:</t>
  </si>
  <si>
    <t xml:space="preserve">Provide either the municipality where the project takes place, or the nearest municipality to the project.
</t>
  </si>
  <si>
    <t xml:space="preserve">The portion of a project that is covered by impervious or partially impervious surface including, but not limited to buildings; pavement and gravel areas such as roads, parking lots and paths; and recreation facilities such as tennis courts.  Refer to NC Session Law 2006-246 for full definition.
</t>
  </si>
  <si>
    <t xml:space="preserve">Provide riprap size used in energy dissipator.  Refer to NCDOT Standard Specification 1042 for riprap sizes.
</t>
  </si>
  <si>
    <t>General</t>
  </si>
  <si>
    <t>• Velocities exiting energy dissipators should be ≤ 4 fps</t>
  </si>
  <si>
    <t>Comments:</t>
  </si>
  <si>
    <t>• Embankment ≤ 12 ft high, ≥ 10 ft wide</t>
  </si>
  <si>
    <t>Rock Check Dams Used:</t>
  </si>
  <si>
    <t>• Max down grade slope = 5% for forest and 8% for dense ground cover</t>
  </si>
  <si>
    <t>• First 3 ft down grade lined with PSRM</t>
  </si>
  <si>
    <t>• Level spreader length:
     o Grass or densely vegetated buffer = 10 ft per 1 cfs of flow 
     o Forested buffer 50 ft wide = 50 ft per 1 cfs pf flow</t>
  </si>
  <si>
    <t>Front Slope
(H:1)</t>
  </si>
  <si>
    <t>Back Slope
(H:1)</t>
  </si>
  <si>
    <t xml:space="preserve">Provide the front slope (nearest the road) of swale. Enter only the horizontal change as it relates to 1 unit of vertical change. For example, for a 3:1 slope, enter "3" into the cell.
</t>
  </si>
  <si>
    <t xml:space="preserve">Provide the back slope (furthest from road) of swale. Enter only the horizontal change as it relates to 1 unit of vertical change. For example, for a 3:1 slope, enter "3" into the cell.
</t>
  </si>
  <si>
    <t>• PSHs to be used with 15” and 18” pipes and Class B riprap only</t>
  </si>
  <si>
    <t xml:space="preserve">• Meet clear recovery zone requirements per NDCDOT Roadway Design Manual </t>
  </si>
  <si>
    <t xml:space="preserve">• Meet clear recovery zone requirements outlined in the NDCDOT Roadway Design Manual </t>
  </si>
  <si>
    <t>• Meet clear recovery zone requirements outlined in the NDCDOT Roadway Design Manual and locate outside of buffer zones</t>
  </si>
  <si>
    <t>• Meet clear recovery zone requirements outlined in the NDCDOT Roadway Design Manual and locate outside of Zone 2 in buffer areas</t>
  </si>
  <si>
    <r>
      <t xml:space="preserve">Project Length (lin. miles or feet):  </t>
    </r>
    <r>
      <rPr>
        <sz val="10"/>
        <rFont val="Arial"/>
        <family val="2"/>
      </rPr>
      <t>     </t>
    </r>
    <r>
      <rPr>
        <sz val="10"/>
        <color indexed="23"/>
        <rFont val="Arial"/>
        <family val="2"/>
      </rPr>
      <t xml:space="preserve"> </t>
    </r>
  </si>
  <si>
    <t>• Sized to contain 0.1 in of runoff from the new built-upon area</t>
  </si>
  <si>
    <t>Stormwater Wetland</t>
  </si>
  <si>
    <t>• Sideslopes 3:1 or flatter for vegetaed and submerged areas</t>
  </si>
  <si>
    <t>• Forebay depth 3-5 ft; shallow water depth 3-6 in; shallow land zone = permanent pool elevation; deep pool depth 1.5-3 ft</t>
  </si>
  <si>
    <t>Filter Strip</t>
  </si>
  <si>
    <t>Drainage Area: Surface Area Ratio</t>
  </si>
  <si>
    <t xml:space="preserve">Provide the estimated surface area of the filter strip section in acres. </t>
  </si>
  <si>
    <t>Surface Area:</t>
  </si>
  <si>
    <t>Input length of filter strip in feet.</t>
  </si>
  <si>
    <t>Filter Strips</t>
  </si>
  <si>
    <t>Input longitudinal slope of filter strip in percent.</t>
  </si>
  <si>
    <t>• Toe of upstream = top elev. of downstream check</t>
  </si>
  <si>
    <t>• Slope of the upgrade overland flow path ≤ 5%</t>
  </si>
  <si>
    <t>• Permissible velocity  ≤ 4 fps or grass;  ≤ 1 fps for native herbaceous vegetation</t>
  </si>
  <si>
    <t>Filter Strip Design Guidelines *</t>
  </si>
  <si>
    <t>Preformed Scour Holes and Energy Dissipators Design Guidelines *</t>
  </si>
  <si>
    <t>• Drainage area to filter strip surface area ratio ≤ 10:1 recommended</t>
  </si>
  <si>
    <t>• Minimum length = 50 ft when filter strip is adjacent to SA waters and 30 ft for other locations</t>
  </si>
  <si>
    <t>• Long. slope ≥ 2% and ≤ 5% is optimal</t>
  </si>
  <si>
    <t>• Seasonal high water table  ≤ 1 ft lower than any point along the filter strip</t>
  </si>
  <si>
    <t xml:space="preserve">• Will be sized to handle all runoff at ultimate build-out including off site drainage; WQv size ≥ 2,630 cubic ft; WQv elevation ≤ 1 ft above permanent pool elevation. </t>
  </si>
  <si>
    <t>• L:W of basin ≥ 1.5:1, 3:1 recommended</t>
  </si>
  <si>
    <t>• WQv drawdown period = 2-5 days with 2 to 3 in. diameter orifice(s)</t>
  </si>
  <si>
    <t>• Minimum 1 ft of freebooard above the 50-year storm elevation</t>
  </si>
  <si>
    <t>• Embankment ≤ 12 ft high, ≥ 10 ft wide, and  ≤ 10 ac-ft of impoundment capacity</t>
  </si>
  <si>
    <t>• Outlet control structure should be designed to convey the 10-year storm or 50-year storm if an emergency spillway not included in the design</t>
  </si>
  <si>
    <t>Annual Avg Daily Traffic (veh/hr/day):</t>
  </si>
  <si>
    <t>Annual Average Daily Traffic (design/future):</t>
  </si>
  <si>
    <t>Annual Average Daily Traffic (existing):</t>
  </si>
  <si>
    <t>Proposed Structure Summary</t>
  </si>
  <si>
    <t>Sheet No. &amp; Station</t>
  </si>
  <si>
    <t>Culvert Type:</t>
  </si>
  <si>
    <t>Drainage Area (ac or sq mi):</t>
  </si>
  <si>
    <t>Acres</t>
  </si>
  <si>
    <t>Number of Culverts:</t>
  </si>
  <si>
    <t>Culvert Width/Diameter (ft):</t>
  </si>
  <si>
    <t>Culvert Height (ft):</t>
  </si>
  <si>
    <t>Culvert Length (ft)</t>
  </si>
  <si>
    <t>Stream Slope</t>
  </si>
  <si>
    <t>Fish and/or Aquatic Life Passage</t>
  </si>
  <si>
    <t>Existing Average Stream Slope (%):</t>
  </si>
  <si>
    <t>%</t>
  </si>
  <si>
    <t>Existing Low Flow Channel Dimensions in the Stream:</t>
  </si>
  <si>
    <t>Proposed Culvert Slope (%):</t>
  </si>
  <si>
    <t>Culvert Burial</t>
  </si>
  <si>
    <t>Proposed Culvert Burial Depth (ft):</t>
  </si>
  <si>
    <t>Existing Streambed Material:</t>
  </si>
  <si>
    <t>Proposed Low Flow Dimensions Through the Culvert:</t>
  </si>
  <si>
    <t>Proposed Sills/Baffles:</t>
  </si>
  <si>
    <t>Existing Low Flow Velocities in the Stream (ft/s):</t>
  </si>
  <si>
    <t>Proposed Low Flow Velocities Through the Culvert (ft/s):</t>
  </si>
  <si>
    <t>Alternating Low Flow Sills/Baffles:</t>
  </si>
  <si>
    <t>Culvert/Stream Alignment</t>
  </si>
  <si>
    <t>Stream Patterns Upstream and Downstream of the Culvert that Could Affect Fish Passage and Bank Stability:</t>
  </si>
  <si>
    <t>Bed Forms Impacted by Culvert (riffles, pools, glides, etc.):</t>
  </si>
  <si>
    <t>Low Flow Floodplain Bench Required? (provide justification)</t>
  </si>
  <si>
    <t>No</t>
  </si>
  <si>
    <t>Stream Realignment Necessary? (provide justification)</t>
  </si>
  <si>
    <t>Bank Stabilization:</t>
  </si>
  <si>
    <t>Outlet Velocities</t>
  </si>
  <si>
    <t>Roadway Geometric Considerations</t>
  </si>
  <si>
    <t>Natural Stream Channel 2-yr Velocity (ft/s):</t>
  </si>
  <si>
    <t>Evaluate/Describe Roadway Geometric Constraints:</t>
  </si>
  <si>
    <t>Proposed Culvert 2-yr Outlet Velocity (ft/s):</t>
  </si>
  <si>
    <t>Natural Stream Channel 10-yr Velocity (ft/s):</t>
  </si>
  <si>
    <t>Proposed Culvert 10-yr Outlet Velocity (ft/s):</t>
  </si>
  <si>
    <t>Culvert Length (ft):</t>
  </si>
  <si>
    <t>Stream Patterns Up and Downstream of Culvert that Could Affect Fish Passage and Bank Stability:</t>
  </si>
  <si>
    <t>Low Flow Floodplain Bench Required?</t>
  </si>
  <si>
    <t>Sharp Bends at Inlet/Outlet?</t>
  </si>
  <si>
    <t>Stream Realignment Necessary?</t>
  </si>
  <si>
    <t>Federal Highway Administration (FHWA) Hydraulic Engineering Circular No. 14 (HEC-14), Third Edition, July 2006</t>
  </si>
  <si>
    <t xml:space="preserve">Provide the plan sheet number on which the culvert is shown.
</t>
  </si>
  <si>
    <t xml:space="preserve">Provide the project station of the culvert.
</t>
  </si>
  <si>
    <t xml:space="preserve">Provide the total area (in acres or square miles) draining to the culvert and indicate units of measure using the dropdown options.
</t>
  </si>
  <si>
    <t xml:space="preserve">Indicate the type and material of construction for the culvert (e.g., "Reinforced concrete box culvert).
</t>
  </si>
  <si>
    <t xml:space="preserve">Indicate the number of culverts to be installed.
</t>
  </si>
  <si>
    <t xml:space="preserve">Provide the culvert width if rectangular or the diameter if circular.
</t>
  </si>
  <si>
    <t xml:space="preserve">Provide the culvert height if rectangular or type "N/A" if circular.
</t>
  </si>
  <si>
    <t xml:space="preserve">Provide the culvert length.
</t>
  </si>
  <si>
    <t xml:space="preserve">Provide the existing average slope (%) of the stream along the distance of the proposed culvert.
</t>
  </si>
  <si>
    <t xml:space="preserve">Provide the proposed culvert slope, in %.
</t>
  </si>
  <si>
    <t xml:space="preserve">Provide a description of the approximate average existing low flow channel dimensions for the stream. Indicate units of measure (typically feet).
</t>
  </si>
  <si>
    <t xml:space="preserve">Provide a description of the proposed low flow dimensions for the culvert. Indicate units of measure (typically feet).
</t>
  </si>
  <si>
    <t xml:space="preserve">Indicate whether the culvert will have low flow sills and/or baffles and provide justification.
</t>
  </si>
  <si>
    <t xml:space="preserve">Provide the depth of burial of the culvert (i.e., the distance from the invert of the culvert to the elevation of the natural streambed).
</t>
  </si>
  <si>
    <t xml:space="preserve">Describe the existing streambed material (e.g., boulders, cobbles, gravel, sand).
</t>
  </si>
  <si>
    <t xml:space="preserve">Describe the proposed sills and/or baffles in detail, including spacing, dimensions, and justification.
</t>
  </si>
  <si>
    <t xml:space="preserve">Describe any characteristics of the stream and culvert that may prevent fish passage or bank stability (e.g., bends in the stream or changes in slope).
</t>
  </si>
  <si>
    <t xml:space="preserve">Describe the bed forms that will be affected by the culvert.
</t>
  </si>
  <si>
    <t xml:space="preserve">Indicate whether a low flow floodplain bench is required (yes/no) and provide justification.
</t>
  </si>
  <si>
    <t xml:space="preserve">Indicate whether stream realignment is necessary (yes/no) and provide justification.
</t>
  </si>
  <si>
    <t xml:space="preserve">Describe bank stabilization measures, including distances up and downstream where appropriate.
</t>
  </si>
  <si>
    <t xml:space="preserve">Provide the 2-year natural stream channel velocity.
</t>
  </si>
  <si>
    <t xml:space="preserve">Provide the 2-year culvert outlet velocity.
</t>
  </si>
  <si>
    <t xml:space="preserve">Provide the 10-year natural stream channel velocity.
</t>
  </si>
  <si>
    <t xml:space="preserve">Provide the 10-year culvert outlet velocity.
</t>
  </si>
  <si>
    <t xml:space="preserve">Describe any roadway constraints that prevent ideal culvert design and installation.
</t>
  </si>
  <si>
    <t>Drainage Area Units</t>
  </si>
  <si>
    <t>All Surface Water Classifications</t>
  </si>
  <si>
    <t>DAUnits</t>
  </si>
  <si>
    <t>AllClass</t>
  </si>
  <si>
    <t>YesNo</t>
  </si>
  <si>
    <t>Yes</t>
  </si>
  <si>
    <t>Sq. Miles</t>
  </si>
  <si>
    <t xml:space="preserve">Provide the plan sheet number on which the applicable stormwater best management practice (BMP) is shown.
</t>
  </si>
  <si>
    <t xml:space="preserve">Indicate whether the BMP located at the listed station is a level spreader, hazardous spill basin, or forebay.
</t>
  </si>
  <si>
    <t>Other BMPs</t>
  </si>
  <si>
    <t xml:space="preserve">Provide the plan sheet number on which the applicable BMP is shown.
</t>
  </si>
  <si>
    <t>BMP Type:</t>
  </si>
  <si>
    <t>BMP Design Guidelines *</t>
  </si>
  <si>
    <t>• Serves as pretreatment for other downgrade BMP, not a stand-alone BMP</t>
  </si>
  <si>
    <t>BMP Type</t>
  </si>
  <si>
    <t>Other Best Management Practices</t>
  </si>
  <si>
    <r>
      <t>• Volume = 2-year storm, t</t>
    </r>
    <r>
      <rPr>
        <vertAlign val="subscript"/>
        <sz val="8"/>
        <rFont val="Arial"/>
        <family val="2"/>
      </rPr>
      <t>c</t>
    </r>
    <r>
      <rPr>
        <sz val="8"/>
        <rFont val="Arial"/>
        <family val="2"/>
      </rPr>
      <t xml:space="preserve"> = 10 min., t</t>
    </r>
    <r>
      <rPr>
        <vertAlign val="subscript"/>
        <sz val="8"/>
        <rFont val="Arial"/>
        <family val="2"/>
      </rPr>
      <t>d</t>
    </r>
    <r>
      <rPr>
        <sz val="8"/>
        <rFont val="Arial"/>
        <family val="2"/>
      </rPr>
      <t xml:space="preserve"> = 5 min. + 1,550 cf with 1 ft freeboard</t>
    </r>
  </si>
  <si>
    <t>• Bypass structure passes 10-year storm to stable conveyance</t>
  </si>
  <si>
    <t>Wetlands within Project Limits?</t>
  </si>
  <si>
    <t>General Project Narrative:
(Description of Minimization of Water Quality Impacts)</t>
  </si>
  <si>
    <t>Waterbody Information</t>
  </si>
  <si>
    <t>Additional Waterbody Information</t>
  </si>
  <si>
    <t>SurfaceWater</t>
  </si>
  <si>
    <t>Using the dropdown menu, indicate whether wetlands are present within the project limits.</t>
  </si>
  <si>
    <t>General Project Narrative: 
(Description of Minimization of Water Quality Impacts)</t>
  </si>
  <si>
    <t>Surface Water Body:</t>
  </si>
  <si>
    <t xml:space="preserve">Primary Classification:  </t>
  </si>
  <si>
    <t xml:space="preserve">Supplemental Classification:  </t>
  </si>
  <si>
    <t>Primary (Surface Water Body Classification):</t>
  </si>
  <si>
    <t>Provide primary classifications for the water body (previously defined).  For example, water bodies classified as WS-I are also protected as Class C.  All classifications should be listed in the spaces provided.  For more information on primary surface water classifications, refer to,</t>
  </si>
  <si>
    <t>Supplemental (Surface Water Body Classification):</t>
  </si>
  <si>
    <r>
      <t xml:space="preserve">Surface Water Body (2):  </t>
    </r>
    <r>
      <rPr>
        <sz val="10"/>
        <rFont val="Arial"/>
        <family val="2"/>
      </rPr>
      <t>     </t>
    </r>
  </si>
  <si>
    <r>
      <t xml:space="preserve">Surface Water Body (3):  </t>
    </r>
    <r>
      <rPr>
        <sz val="10"/>
        <rFont val="Arial"/>
        <family val="2"/>
      </rPr>
      <t>     </t>
    </r>
  </si>
  <si>
    <r>
      <t xml:space="preserve">Surface Water Body (4):  </t>
    </r>
    <r>
      <rPr>
        <sz val="10"/>
        <rFont val="Arial"/>
        <family val="2"/>
      </rPr>
      <t>     </t>
    </r>
  </si>
  <si>
    <r>
      <t xml:space="preserve">Surface Water Body (5):  </t>
    </r>
    <r>
      <rPr>
        <sz val="10"/>
        <rFont val="Arial"/>
        <family val="2"/>
      </rPr>
      <t>     </t>
    </r>
  </si>
  <si>
    <t>If the project drains to multiple water bodies, please drag the print area down such that Water Bodies 2 through 6 print on Page 2</t>
  </si>
  <si>
    <t>Surface Water Body</t>
  </si>
  <si>
    <t xml:space="preserve">Provide the plan sheet number on which the applicable filter strip begins.
</t>
  </si>
  <si>
    <r>
      <t xml:space="preserve">Surface Water Body (1): </t>
    </r>
    <r>
      <rPr>
        <sz val="10"/>
        <rFont val="Arial"/>
        <family val="2"/>
      </rPr>
      <t> </t>
    </r>
  </si>
  <si>
    <t>Avoidance and Minimization Efforts:
(Bridge to Culvert)</t>
  </si>
  <si>
    <t>Avoidance and Minimization Efforts: 
(Bridge to Culvert)</t>
  </si>
  <si>
    <t xml:space="preserve">Provide a brief overview of bridge to culvert avoidance and/or minimization efforts and describe, in detail, any efforts that will not be captured in the remainder of the form. Some examples of minimization efforts include: culvert burial, low flow sill/baffles, slope considerations, velocity considerations, and culvert angle and stream bend considerations.
</t>
  </si>
  <si>
    <t xml:space="preserve">Provide the first named surface water to which runoff from the project area drains.  If runoff from the project area drains to an unnamed tributary, provide the first named stream downstream of the unnamed tributary.  Surface waters within the project area can be found from 7.5-minute USGS Topographic Maps, among other resources. If there are multiple water bodies, they should each be documented in the additional spaces provided in order according to station.
</t>
  </si>
  <si>
    <t xml:space="preserve">Provide the 2-year storm event peak flow rate (in cubic feet per second) through the swale section listed.
</t>
  </si>
  <si>
    <t xml:space="preserve">Provide the 10-year storm event peak flow rate (in cubic feet per second) through the swale section listed.
</t>
  </si>
  <si>
    <t xml:space="preserve">Provide the 2-year storm event velocity (in feet per second) through the swale section listed.
</t>
  </si>
  <si>
    <t xml:space="preserve">Provide the 10-year storm event velocity (in feet per second) through the swale section listed.
</t>
  </si>
  <si>
    <t xml:space="preserve">Provide the 10-year storm event peak flow rate (in cubic feet per second) flowing to energy dissipator listed.
</t>
  </si>
  <si>
    <t xml:space="preserve">Provide the 10-year storm event velocity (in feet per second) exiting energy dissipator listed.
</t>
  </si>
  <si>
    <t xml:space="preserve">The amount of added impervious or partially impervious surface draining to the BMP including, but not limited to buildings; pavement and gravel areas such as roads, parking lots and paths; and recreation facilities such as tennis courts.  Refer to NC Session Law 2006-246 for full definition.
</t>
  </si>
  <si>
    <t>Surface Area
(ac)</t>
  </si>
  <si>
    <t>Volume Treated
(ac-ft)</t>
  </si>
  <si>
    <t>Precipitation Depth Treated over NBUA
(in)</t>
  </si>
  <si>
    <t xml:space="preserve">Select the water body that the swale eventually drains to. Refer to the water bodies listed on the General Project Information sheet (drop down values are based on these). If only one water body was listed, that water body will be entered automatically after a Sheet No. is entered (via the "IF" formula that resides in the cell unless it is replaced by the user with a value from the drop down list). Note that water body names do not automatically synchronize with those on the General Project Information sheet and that they will need to be updated if any revisions are made to the water body names on the General Project Information sheet.
</t>
  </si>
  <si>
    <t xml:space="preserve">Select the water body that the filter strip eventually drains to. Refer to the water bodies listed on the General Project Information sheet (drop down values are based on these). If only one water body was listed, that water body will be entered automatically after a Sheet No. is entered (via the "IF" formula that resides in the cell unless it is replaced by the user with a value from the drop down list). Note that water body names do not automatically synchronize with those on the General Project Information sheet and that they will need to be updated if any revisions are made to the water body names on the General Project Information sheet.
</t>
  </si>
  <si>
    <t xml:space="preserve">Select the water body that the energy dissipator eventually drains to. Refer to the water bodies listed on the General Project Information sheet (drop down values are based on these). If only one water body was listed, that water body will be entered automatically after a Sheet No. is entered (via the "IF" formula that resides in the cell unless it is replaced by the user with a value from the drop down list). Note that water body names do not automatically synchronize with those on the General Project Information sheet and that they will need to be updated if any revisions are made to the water body names on the General Project Information sheet.
</t>
  </si>
  <si>
    <t xml:space="preserve">Select the water body that the BMP eventually drains to. Refer to the water bodies listed on the General Project Information sheet (drop down values are based on these). If only one water body was listed, that water body will be entered automatically after a Sheet No. is entered (via the "IF" formula that resides in the cell unless it is replaced by the user with a value from the drop down list). Note that water body names do not automatically synchronize with those on the General Project Information sheet and that they will need to be updated if any revisions are made to the water body names on the General Project Information sheet.
</t>
  </si>
  <si>
    <t xml:space="preserve">Select the water body associated with the culvert. Refer to the water bodies listed on the General Project Information sheet (drop down values are based on these). If only one water body was listed, that water body will be entered automatically (via the "IF" formula that resides in the cell unless it is replaced by the user with a value from the drop down list). Note that water body names do not automatically synchronize with those on the General Project Information sheet and that they will need to be updated if any revisions are made to the water body names on the General Project Information sheet.
</t>
  </si>
  <si>
    <t xml:space="preserve">Provide the existing low flow velocities in the section of stream to be impacted by the culvert. Use the average spring flow if available. If unavailable, use bankfull flow.
</t>
  </si>
  <si>
    <t xml:space="preserve">Provide the proposed low flow velocities through the culvert. Use the average spring flow if available. If unavailable, use bankfull flow.
</t>
  </si>
  <si>
    <t>STORMWATER MANAGEMENT PLAN
FOR NCDOT PROJECTS</t>
  </si>
  <si>
    <r>
      <t xml:space="preserve">    STORMWATER MANAGEMENT PLAN
    </t>
    </r>
    <r>
      <rPr>
        <b/>
        <sz val="8"/>
        <rFont val="Arial"/>
        <family val="2"/>
      </rPr>
      <t>FOR NCDOT PROJECTS</t>
    </r>
  </si>
  <si>
    <r>
      <t xml:space="preserve">STORMWATER MANAGEMENT PLAN
</t>
    </r>
    <r>
      <rPr>
        <b/>
        <sz val="8"/>
        <rFont val="Arial"/>
        <family val="2"/>
      </rPr>
      <t>FOR NCDOT PROJECTS</t>
    </r>
  </si>
  <si>
    <r>
      <t xml:space="preserve">STORMWATER MANAGEMENT PLAN                         
</t>
    </r>
    <r>
      <rPr>
        <b/>
        <sz val="8"/>
        <rFont val="Arial"/>
        <family val="2"/>
      </rPr>
      <t xml:space="preserve">FOR NCDOT PROJECTS  </t>
    </r>
  </si>
  <si>
    <r>
      <t>Instructions</t>
    </r>
    <r>
      <rPr>
        <sz val="10"/>
        <rFont val="Arial"/>
        <family val="2"/>
      </rPr>
      <t xml:space="preserve">
Some general guidelines for filling out the SMP follow:
The workbook has been distributed with some cells protected in order to preserve formatting and formulas.  Cell protection may be removed from each tab by selecting "Unprotect Sheet" under the Excel "Review" ribbon or by clicking "File" on the Excel ribbon and deactivating the "Protect Current Sheet" button under the "Protect Workbook" dropdown.
Fill out the applicable worksheets (not all sheets are required for all projects) with yellow tabs as completely as possible. The yellow cells within each worksheet should be filled in by the user. Some fields contain a pull-down list of options, but allow unique values to be entered. Further explanation of terms is provided in one of two ways: (1) click on the yellow cell of interest to display a message that describes what should be entered, or (2) click on the Guidance tab and scroll to the term and corresponding definition of interest for a more complete explanation. 
</t>
    </r>
  </si>
  <si>
    <t xml:space="preserve">Provide linear length of entire project. Enter "N/A" for non-road projects.
</t>
  </si>
  <si>
    <t xml:space="preserve">Provide a brief description of the design or existing typical cross section, including median types and dimensions, if applicable. Enter "N/A" for non-road projects.
</t>
  </si>
  <si>
    <t xml:space="preserve">Provide the estimated design Annual Average Daily Traffic (AADT) within the project area (20-yr projection, typ.).  Provide the year for which this estimation was made. The proposed AADT may be found as part of preliminary roadway design documents. Enter "N/A" for non-road projects.
</t>
  </si>
  <si>
    <t>Provide the existing Annual Average Daily Traffic (AADT) for the project area and the year in which the estimate was performed. Enter "N/A" for non-road projects. AADT for a roadway may be obtained from NCDOT's Traffic Survey Unit website,</t>
  </si>
  <si>
    <t>Non-Road Facility</t>
  </si>
  <si>
    <t>NCDWR Stream Index:</t>
  </si>
  <si>
    <t>NCDWR Surface Water Classification:</t>
  </si>
  <si>
    <t xml:space="preserve">Select the Riparian Area Buffer Rule that applies to your project, if applicable.  Otherwise, select "N/A."  For more information, refer to the following section of NCDWR's website, </t>
  </si>
  <si>
    <t>NCDWR Surface Water Classification for Water Body</t>
  </si>
  <si>
    <t>NCDWR Stream Index No.:</t>
  </si>
  <si>
    <t>Designations applied to surface water bodies by NCDWR which define the best uses to be protected within these waters and carry with them an associated set of water quality standards to protect those uses. Surface water classifications can be found through the environmental documents for the project, as well as from NCDWR's Classifications and Standards Unit (CSU) website,</t>
  </si>
  <si>
    <t>Provide any supplemental classifications for the water body (previously identified) per NCDWR's Classifications and Standards Unit (CSU).  For more information on supplemental surface water classifications, refer to,</t>
  </si>
  <si>
    <t>Provide any surface water classifications as determined by agencies other than NCDWR, including The NC Division of Parks and Recreation, NC Wildlife Resources Commission, the NC Division of Coastal Management, the NC Division of Environmental Health, and the Marine Fisheries Commission. Other surface water classifications are generally listed in the project's environmental documents.</t>
  </si>
  <si>
    <t>If the water body is impaired, provide the type of water quality impairment.  Provide all impairments if more than one exists. Impaired waters and associated type of water quality impairment(s) are listed in the North Carolina Integrated Report.  For more information, refer to the following section of NCDWR's website,</t>
  </si>
  <si>
    <t>DWR Supplemental Classifications</t>
  </si>
  <si>
    <t>Provide the North Carolina Division of Water Resources' (NCDWR) stream index number for the water body (previously identified).  The stream index can be found in the NCDWR Waterbody Reports.  To download Waterbody Reports, refer to the NCDWR Classifications and Standards Unit (CSU) website,</t>
  </si>
  <si>
    <t>• DA ≤ 5 acres (recommended)</t>
  </si>
  <si>
    <t>• DA should typically be ≥ 5 acres (recommended)</t>
  </si>
  <si>
    <t>Project Includes Bridge Spanning Water Body?</t>
  </si>
  <si>
    <t>Deck Drains Discharge Over Buffer?</t>
  </si>
  <si>
    <t>Dissipator Pads Provided in Buffer?</t>
  </si>
  <si>
    <t>Deck Drains Discharge Over Water Body?</t>
  </si>
  <si>
    <t>(If yes, provide justification in the General Project Narrative)</t>
  </si>
  <si>
    <t>(If yes, describe in the General Project Narrative; if no, justify in the General Project Narrative)</t>
  </si>
  <si>
    <t>Filter Strip Installed for Buffer Compliance?</t>
  </si>
  <si>
    <t>BMP Installed for Buffer Compliance?</t>
  </si>
  <si>
    <t>Yes, No, N/A</t>
  </si>
  <si>
    <t>YesNoNA</t>
  </si>
  <si>
    <t>Bridge to Culvert Avoidance and Minimization</t>
  </si>
  <si>
    <t xml:space="preserve">Using the dropdown menu, indicate whether deck drains discharge over the listed water body. Note that this cell will automatically be populated with "N/A" if "No" was selected in the previous cell. If "Yes" is selected, provide justification in the General Project Narrative section. Specifically, indicate why direct discharge could not be avoided.
</t>
  </si>
  <si>
    <t xml:space="preserve">Using the dropdown menu, indicate whether dissipator pads were provided in the buffer underneath deck drains. Note that this cell will automatically be populated with "N/A" if "No" or "N/A" is contained in the previous cell.  If "Yes" is selected, describe the dimensions and materials used for the pads. If "No" was selected, provide justification for why dissipator pads were not provided.
</t>
  </si>
  <si>
    <t>Using the dropdown menu, indicate whether deck drains discharge over the riparian buffer. Note that this cell will automatically be populated with "N/A" if "N/A" is selected for "Buffer Rules in Effect" or if "No" was selected under "Project Includes Bridge Spanning Water Body." If "Yes" is selected, provide justification in the General Project Narrative section and then indicate whether dissipator pads were used.</t>
  </si>
  <si>
    <t>Other BMPs (Continued)</t>
  </si>
  <si>
    <t>Bridge to Culvert Avoidance and Minimization (Continued)</t>
  </si>
  <si>
    <t xml:space="preserve">Indicate whether there are any sharp bends at the inlet or outlet of the culvert (yes/no) and describe the general alignment of the culvert with the stream.
</t>
  </si>
  <si>
    <t xml:space="preserve">Using the dropdown menu, indicate whether a bridge spanning the listed water body is included as part of the project. If "Yes," be sure to describe all bridge BMPs that were used in the General Project Narrative. Refer to Chapter 9 of the Toolbox for additional information.
</t>
  </si>
  <si>
    <t xml:space="preserve">Use the dropdown menu to indicate whether the filter strip was used for buffer compliance. If "Yes," use the Additional Comments box to describe how the filter strip was used to meet buffer protection requirements.
</t>
  </si>
  <si>
    <t xml:space="preserve">Use the dropdown menu to indicate whether the BMP was used for buffer compliance. If "Yes," use the Additional Comments box to describe how the BMP was used to meet buffer protection requirements.
</t>
  </si>
  <si>
    <t>Provide a summary of the current project area, including reference to NCDOT and non-NCDOT roadways in the project area, and facility type. Describe proposed improvements.
Provide a brief description of any stormwater and water quality impacts as well as minimization efforts or mitigation measures utilized as part of the project design. Such efforts may include maximizing vegetative conveyance, minimizing directly connected impervious area (DCIA), minimizing diversion of stormwater, etc. Pressing 'alt + enter' will create a carriage return within the cell and advance the cursor to the next line.</t>
  </si>
  <si>
    <t>Recommended Treatm't Length
(ft)</t>
  </si>
  <si>
    <t>Swale Installed for Buffer Compliance?</t>
  </si>
  <si>
    <t xml:space="preserve">Use the dropdown menu to indicate whether the swale was used for buffer compliance. If "Yes," use the Additional Comments box to describe how the swale was used to meet buffer protection requirements.
</t>
  </si>
  <si>
    <t>PSH Installed for Buffer Compliance?</t>
  </si>
  <si>
    <t xml:space="preserve">Use the dropdown menu to indicate whether the PSH was used for buffer compliance. If "Yes," use the Additional Comments box to describe how the PSH was used to meet buffer protection requirements.
</t>
  </si>
  <si>
    <t>Impairments:</t>
  </si>
  <si>
    <t>Impairment:</t>
  </si>
  <si>
    <r>
      <t xml:space="preserve">Surface Water Body (6):  </t>
    </r>
    <r>
      <rPr>
        <sz val="10"/>
        <rFont val="Arial"/>
        <family val="2"/>
      </rPr>
      <t>     </t>
    </r>
  </si>
  <si>
    <r>
      <t xml:space="preserve">Surface Water Body (7):  </t>
    </r>
    <r>
      <rPr>
        <sz val="10"/>
        <rFont val="Arial"/>
        <family val="2"/>
      </rPr>
      <t>     </t>
    </r>
  </si>
  <si>
    <r>
      <t xml:space="preserve">Surface Water Body (8):  </t>
    </r>
    <r>
      <rPr>
        <sz val="10"/>
        <rFont val="Arial"/>
        <family val="2"/>
      </rPr>
      <t>     </t>
    </r>
  </si>
  <si>
    <r>
      <t xml:space="preserve">Surface Water Body (9):  </t>
    </r>
    <r>
      <rPr>
        <sz val="10"/>
        <rFont val="Arial"/>
        <family val="2"/>
      </rPr>
      <t>     </t>
    </r>
  </si>
  <si>
    <r>
      <t xml:space="preserve">Surface Water Body (10):  </t>
    </r>
    <r>
      <rPr>
        <sz val="10"/>
        <rFont val="Arial"/>
        <family val="2"/>
      </rPr>
      <t>     </t>
    </r>
  </si>
  <si>
    <r>
      <t xml:space="preserve">Surface Water Body (12):  </t>
    </r>
    <r>
      <rPr>
        <sz val="10"/>
        <rFont val="Arial"/>
        <family val="2"/>
      </rPr>
      <t>     </t>
    </r>
  </si>
  <si>
    <r>
      <t xml:space="preserve">Surface Water Body (13):  </t>
    </r>
    <r>
      <rPr>
        <sz val="10"/>
        <rFont val="Arial"/>
        <family val="2"/>
      </rPr>
      <t>     </t>
    </r>
  </si>
  <si>
    <r>
      <t xml:space="preserve">Surface Water Body (14):  </t>
    </r>
    <r>
      <rPr>
        <sz val="10"/>
        <rFont val="Arial"/>
        <family val="2"/>
      </rPr>
      <t>     </t>
    </r>
  </si>
  <si>
    <r>
      <t xml:space="preserve">Surface Water Body (15):  </t>
    </r>
    <r>
      <rPr>
        <sz val="10"/>
        <rFont val="Arial"/>
        <family val="2"/>
      </rPr>
      <t>     </t>
    </r>
  </si>
  <si>
    <r>
      <t xml:space="preserve">Surface Water Body (16):  </t>
    </r>
    <r>
      <rPr>
        <sz val="10"/>
        <rFont val="Arial"/>
        <family val="2"/>
      </rPr>
      <t>     </t>
    </r>
  </si>
  <si>
    <r>
      <t xml:space="preserve">Surface Water Body (17):  </t>
    </r>
    <r>
      <rPr>
        <sz val="10"/>
        <rFont val="Arial"/>
        <family val="2"/>
      </rPr>
      <t>     </t>
    </r>
  </si>
  <si>
    <r>
      <t xml:space="preserve">Surface Water Body (18):  </t>
    </r>
    <r>
      <rPr>
        <sz val="10"/>
        <rFont val="Arial"/>
        <family val="2"/>
      </rPr>
      <t>     </t>
    </r>
  </si>
  <si>
    <r>
      <t xml:space="preserve">Surface Water Body (19):  </t>
    </r>
    <r>
      <rPr>
        <sz val="10"/>
        <rFont val="Arial"/>
        <family val="2"/>
      </rPr>
      <t>     </t>
    </r>
  </si>
  <si>
    <r>
      <t xml:space="preserve">Surface Water Body (20):  </t>
    </r>
    <r>
      <rPr>
        <sz val="10"/>
        <rFont val="Arial"/>
        <family val="2"/>
      </rPr>
      <t>     </t>
    </r>
  </si>
  <si>
    <r>
      <t xml:space="preserve">Surface Water Body (21):  </t>
    </r>
    <r>
      <rPr>
        <sz val="10"/>
        <rFont val="Arial"/>
        <family val="2"/>
      </rPr>
      <t>     </t>
    </r>
  </si>
  <si>
    <r>
      <t xml:space="preserve">Surface Water Body (22):  </t>
    </r>
    <r>
      <rPr>
        <sz val="10"/>
        <rFont val="Arial"/>
        <family val="2"/>
      </rPr>
      <t>     </t>
    </r>
  </si>
  <si>
    <r>
      <t xml:space="preserve">Surface Water Body (23):  </t>
    </r>
    <r>
      <rPr>
        <sz val="10"/>
        <rFont val="Arial"/>
        <family val="2"/>
      </rPr>
      <t>     </t>
    </r>
  </si>
  <si>
    <r>
      <t xml:space="preserve">Surface Water Body (24):  </t>
    </r>
    <r>
      <rPr>
        <sz val="10"/>
        <rFont val="Arial"/>
        <family val="2"/>
      </rPr>
      <t>     </t>
    </r>
  </si>
  <si>
    <r>
      <t xml:space="preserve">Surface Water Body (25):  </t>
    </r>
    <r>
      <rPr>
        <sz val="10"/>
        <rFont val="Arial"/>
        <family val="2"/>
      </rPr>
      <t>     </t>
    </r>
  </si>
  <si>
    <r>
      <t xml:space="preserve">Surface Water Body (26):  </t>
    </r>
    <r>
      <rPr>
        <sz val="10"/>
        <rFont val="Arial"/>
        <family val="2"/>
      </rPr>
      <t>     </t>
    </r>
  </si>
  <si>
    <r>
      <t xml:space="preserve">Surface Water Body (27):  </t>
    </r>
    <r>
      <rPr>
        <sz val="10"/>
        <rFont val="Arial"/>
        <family val="2"/>
      </rPr>
      <t>     </t>
    </r>
  </si>
  <si>
    <r>
      <t xml:space="preserve">Surface Water Body (28):  </t>
    </r>
    <r>
      <rPr>
        <sz val="10"/>
        <rFont val="Arial"/>
        <family val="2"/>
      </rPr>
      <t>     </t>
    </r>
  </si>
  <si>
    <r>
      <t xml:space="preserve">Surface Water Body (29):  </t>
    </r>
    <r>
      <rPr>
        <sz val="10"/>
        <rFont val="Arial"/>
        <family val="2"/>
      </rPr>
      <t>     </t>
    </r>
  </si>
  <si>
    <r>
      <t xml:space="preserve">Surface Water Body (30):  </t>
    </r>
    <r>
      <rPr>
        <sz val="10"/>
        <rFont val="Arial"/>
        <family val="2"/>
      </rPr>
      <t>     </t>
    </r>
  </si>
  <si>
    <r>
      <t xml:space="preserve">Surface Water Body (31):  </t>
    </r>
    <r>
      <rPr>
        <sz val="10"/>
        <rFont val="Arial"/>
        <family val="2"/>
      </rPr>
      <t>     </t>
    </r>
  </si>
  <si>
    <r>
      <t xml:space="preserve">Surface Water Body (32):  </t>
    </r>
    <r>
      <rPr>
        <sz val="10"/>
        <rFont val="Arial"/>
        <family val="2"/>
      </rPr>
      <t>     </t>
    </r>
  </si>
  <si>
    <r>
      <t xml:space="preserve">Surface Water Body (33):  </t>
    </r>
    <r>
      <rPr>
        <sz val="10"/>
        <rFont val="Arial"/>
        <family val="2"/>
      </rPr>
      <t>     </t>
    </r>
  </si>
  <si>
    <r>
      <t xml:space="preserve">Surface Water Body (34):  </t>
    </r>
    <r>
      <rPr>
        <sz val="10"/>
        <rFont val="Arial"/>
        <family val="2"/>
      </rPr>
      <t>     </t>
    </r>
  </si>
  <si>
    <r>
      <t xml:space="preserve">Surface Water Body (35):  </t>
    </r>
    <r>
      <rPr>
        <sz val="10"/>
        <rFont val="Arial"/>
        <family val="2"/>
      </rPr>
      <t>     </t>
    </r>
  </si>
  <si>
    <r>
      <t xml:space="preserve">Surface Water Body (36):  </t>
    </r>
    <r>
      <rPr>
        <sz val="10"/>
        <rFont val="Arial"/>
        <family val="2"/>
      </rPr>
      <t>     </t>
    </r>
  </si>
  <si>
    <r>
      <t xml:space="preserve">Surface Water Body (37):  </t>
    </r>
    <r>
      <rPr>
        <sz val="10"/>
        <rFont val="Arial"/>
        <family val="2"/>
      </rPr>
      <t>     </t>
    </r>
  </si>
  <si>
    <r>
      <t xml:space="preserve">Surface Water Body (38):  </t>
    </r>
    <r>
      <rPr>
        <sz val="10"/>
        <rFont val="Arial"/>
        <family val="2"/>
      </rPr>
      <t>     </t>
    </r>
  </si>
  <si>
    <r>
      <t xml:space="preserve">Surface Water Body (39):  </t>
    </r>
    <r>
      <rPr>
        <sz val="10"/>
        <rFont val="Arial"/>
        <family val="2"/>
      </rPr>
      <t>     </t>
    </r>
  </si>
  <si>
    <r>
      <t xml:space="preserve">Surface Water Body (40):  </t>
    </r>
    <r>
      <rPr>
        <sz val="10"/>
        <rFont val="Arial"/>
        <family val="2"/>
      </rPr>
      <t>     </t>
    </r>
  </si>
  <si>
    <r>
      <t xml:space="preserve">Surface Water Body (41):  </t>
    </r>
    <r>
      <rPr>
        <sz val="10"/>
        <rFont val="Arial"/>
        <family val="2"/>
      </rPr>
      <t>     </t>
    </r>
  </si>
  <si>
    <r>
      <t xml:space="preserve">Surface Water Body (42):  </t>
    </r>
    <r>
      <rPr>
        <sz val="10"/>
        <rFont val="Arial"/>
        <family val="2"/>
      </rPr>
      <t>     </t>
    </r>
  </si>
  <si>
    <r>
      <t xml:space="preserve">Surface Water Body (43):  </t>
    </r>
    <r>
      <rPr>
        <sz val="10"/>
        <rFont val="Arial"/>
        <family val="2"/>
      </rPr>
      <t>     </t>
    </r>
  </si>
  <si>
    <r>
      <t xml:space="preserve">Surface Water Body (44):  </t>
    </r>
    <r>
      <rPr>
        <sz val="10"/>
        <rFont val="Arial"/>
        <family val="2"/>
      </rPr>
      <t>     </t>
    </r>
  </si>
  <si>
    <r>
      <t xml:space="preserve">Surface Water Body (45):  </t>
    </r>
    <r>
      <rPr>
        <sz val="10"/>
        <rFont val="Arial"/>
        <family val="2"/>
      </rPr>
      <t>     </t>
    </r>
  </si>
  <si>
    <r>
      <t xml:space="preserve">Surface Water Body (46):  </t>
    </r>
    <r>
      <rPr>
        <sz val="10"/>
        <rFont val="Arial"/>
        <family val="2"/>
      </rPr>
      <t>     </t>
    </r>
  </si>
  <si>
    <r>
      <t xml:space="preserve">Surface Water Body (47):  </t>
    </r>
    <r>
      <rPr>
        <sz val="10"/>
        <rFont val="Arial"/>
        <family val="2"/>
      </rPr>
      <t>     </t>
    </r>
  </si>
  <si>
    <r>
      <t xml:space="preserve">Surface Water Body (48):  </t>
    </r>
    <r>
      <rPr>
        <sz val="10"/>
        <rFont val="Arial"/>
        <family val="2"/>
      </rPr>
      <t>     </t>
    </r>
  </si>
  <si>
    <r>
      <t xml:space="preserve">Surface Water Body (49):  </t>
    </r>
    <r>
      <rPr>
        <sz val="10"/>
        <rFont val="Arial"/>
        <family val="2"/>
      </rPr>
      <t>     </t>
    </r>
  </si>
  <si>
    <t># pages this sheet:</t>
  </si>
  <si>
    <t># pages total:</t>
  </si>
  <si>
    <t># pages previous sheets:</t>
  </si>
  <si>
    <t>BMP Associated w/ Buffer Rules?</t>
  </si>
  <si>
    <t>If a filter strip is designed for water quality treatment per the BMP Toolbox, it should be identified as a BMP on the Filter Strip tab. Any filter strip that should be included in the I&amp;M program should be identified on the Filter Strip tab. Any filter strips not documented on the Filter Strip tab, should be described in the General Project Narrative area.</t>
  </si>
  <si>
    <t>All level spreaders, hazardous spill basins, and forebays included in the project should be listed on this tab.</t>
  </si>
  <si>
    <t xml:space="preserve">All bioretention basins, dry detention basins, filtration basins, infiltration basins, stormwater wetlands, wet detention basins, and BMP variations similar to these that are not listed on other sheets should be listed on this tab. </t>
  </si>
  <si>
    <t>The "Bridge to Culvert Avoidance and Minimization" sheet should be filled out for any project in the state involving a bridge converted to culvert(s).</t>
  </si>
  <si>
    <t>Swales (Continued)</t>
  </si>
  <si>
    <t>Filter Strip (Continued)</t>
  </si>
  <si>
    <r>
      <t xml:space="preserve">PSHs not used solely for energy dissipation (e.g., PSHs used in associated with buffer compliance) should be listed on this tab. PSHs used solely for energy dissipation may be described in the general project narrative. </t>
    </r>
    <r>
      <rPr>
        <i/>
        <sz val="10"/>
        <rFont val="Calibri"/>
        <family val="2"/>
      </rPr>
      <t xml:space="preserve">Any PSH that should be included in the I&amp;M program should be identified on this tab. Any PSHs not documented on this tab, should be described in the General Project Narrative area. Preferably, energy dissipators should be entered on this tab; however, describing them in the general project narrative is also acceptable. </t>
    </r>
  </si>
  <si>
    <t>If a swale is designed for water quality treatment per the BMP Toolbox, it should be identified as a BMP on the Swales tab. Any swale that should be included in the I&amp;M program should be identified on the Swales tab. Use of vegetated conveyance is also beneficial for water quality. Roadside channels that do not meet the aforementioned swale criteria should be described in the General Project Narrative area.</t>
  </si>
  <si>
    <t>NRTR Stream ID:</t>
  </si>
  <si>
    <t xml:space="preserve">If available, provide the ID assigned to the water body in the Natural Resource Technical Report (NRTR). If the ID includes a superscript, denote it by selecting the character and checking the "Superscript" box in the "Font" dialogue box. Or, use the carat symbol (^). Note that NRTRs are not completed for all projects. "N/A" may be entered for such cases.
</t>
  </si>
  <si>
    <r>
      <t>Dual-purpose BMPs (such as hazardous spill basins that also function as dry detention basins) should be listed on both applicable worksheets. Fields documenting BMP type that utilize dropdown menus can be overwritten with manual entries. Users may enter "HSB/DDB," for example. Include any necessary notes in the comment boxes to cross-reference entries and define the BMP's configuration. Record only the portion of the BMP's volume that pertains to its function on the worksheet. Note that a HSB/DDB must be designed to capture the WQv plus the spill volume in the event that a spill occurs during or following a rain event.
For example, consider a HSB/DDB with a drainage area of 0.75 ac that is entirely NBUA. The total volume of the HSB/DDB is 5,200 ft</t>
    </r>
    <r>
      <rPr>
        <i/>
        <vertAlign val="superscript"/>
        <sz val="10"/>
        <rFont val="Calibri"/>
        <family val="2"/>
      </rPr>
      <t>3</t>
    </r>
    <r>
      <rPr>
        <i/>
        <sz val="10"/>
        <rFont val="Calibri"/>
        <family val="2"/>
      </rPr>
      <t>, the required HSB volume is 2,360 ft</t>
    </r>
    <r>
      <rPr>
        <i/>
        <vertAlign val="superscript"/>
        <sz val="10"/>
        <rFont val="Calibri"/>
        <family val="2"/>
      </rPr>
      <t>3</t>
    </r>
    <r>
      <rPr>
        <i/>
        <sz val="10"/>
        <rFont val="Calibri"/>
        <family val="2"/>
      </rPr>
      <t>, the HSB volume provided is 2,500 ft</t>
    </r>
    <r>
      <rPr>
        <i/>
        <vertAlign val="superscript"/>
        <sz val="10"/>
        <rFont val="Calibri"/>
        <family val="2"/>
      </rPr>
      <t>3</t>
    </r>
    <r>
      <rPr>
        <i/>
        <sz val="10"/>
        <rFont val="Calibri"/>
        <family val="2"/>
      </rPr>
      <t>, and the dry detention portion (WQv) is 2,700 ft</t>
    </r>
    <r>
      <rPr>
        <i/>
        <vertAlign val="superscript"/>
        <sz val="10"/>
        <rFont val="Calibri"/>
        <family val="2"/>
      </rPr>
      <t>3</t>
    </r>
    <r>
      <rPr>
        <i/>
        <sz val="10"/>
        <rFont val="Calibri"/>
        <family val="2"/>
      </rPr>
      <t>. On the Level Spreaders, Hazardous Spill Basin, and Forebays tab, enter 2,360 for the Required/Minimum Treatment and 2,500 for the Treatment Achieved. Add notes in the Additional Comments field discussing the BMP's configuration, documenting the total BMP volume of 5,200 ft</t>
    </r>
    <r>
      <rPr>
        <i/>
        <vertAlign val="superscript"/>
        <sz val="10"/>
        <rFont val="Calibri"/>
        <family val="2"/>
      </rPr>
      <t>3</t>
    </r>
    <r>
      <rPr>
        <i/>
        <sz val="10"/>
        <rFont val="Calibri"/>
        <family val="2"/>
      </rPr>
      <t>, and referring to other applicable sheets (i.e., the Other BMPs sheet).</t>
    </r>
  </si>
  <si>
    <r>
      <t>Provide the precipitation depth treated (in inches) as calculated relative to the new built-upon area (i.e., [P = WQv/(3,450 A</t>
    </r>
    <r>
      <rPr>
        <vertAlign val="subscript"/>
        <sz val="10"/>
        <rFont val="Calibri"/>
        <family val="2"/>
      </rPr>
      <t>NBU</t>
    </r>
    <r>
      <rPr>
        <sz val="10"/>
        <rFont val="Calibri"/>
        <family val="2"/>
      </rPr>
      <t xml:space="preserve">)] with unit conversions as appropriate).
</t>
    </r>
  </si>
  <si>
    <t>North Carolina Department of Transportation (NCDOT) Stormwater Best Management Practices (BMP) Toolbox (2014)</t>
  </si>
  <si>
    <t xml:space="preserve">A treatment length of 100 feet for every one acre of drainage area,  as is recommended by the NCDOT Stormwater Best Management Practices Toolbox (2014), is automatically calculated.
</t>
  </si>
  <si>
    <t>The ratio of drainage area to surface area is automatically calculated and should be less than 10:1 as is recommended by the NCDOT Stormwater Best Management Practices Toolbox (2014).</t>
  </si>
  <si>
    <t xml:space="preserve">Provide the required/minimum design treatment (including units) for the listed BMP type. For more information on the stormwater treatment calculation refer to the document, NCDOT Stormwater Best Management Practices Toolbox (2014). Minimum treatment criteria will automatically populate based on BMP type selection.
</t>
  </si>
  <si>
    <t xml:space="preserve">Provide the actual treatment achieved (including units).  For more information on the stormwater treatment calculation refer to the document, NCDOT Stormwater Best Management Practices Toolbox (2014).  
</t>
  </si>
  <si>
    <t xml:space="preserve">Provide the BMP type located at the listed station.  Refer to the document, NCDOT Stormwater Best Management Practices Toolbox (2014), for approved NCDOT post-construction BMPs. 
</t>
  </si>
  <si>
    <t>Please fill out all yellow cells as completely as possible.  Use pick lists where provided.  For more information on the NCDOT Stormwater Management Plan form, please refer to the document, NCDOT Stormwater Best Management Practices Toolbox (2014).</t>
  </si>
  <si>
    <t xml:space="preserve">* Design guidelines are outlined for various Best Management Practices (BMPs) as provided in the NCDOT BMP Toolbox (2014).  The guidelines listed are intended to provide a general overview of key design elements, but do not include all design criteria, guidelines, or recommendations and are not intended to serve as the sole source of design criteria.  The NCDOT BMP Toolbox, NCDOT Standard Details, the Federal Highway Administration (FHWA) Hydraulic Engineering Circular 14 (HEC-14) (July 2006), and any other applicable sources should be referenced for additional information. </t>
  </si>
  <si>
    <t xml:space="preserve">Please fill out all yellow cells as completely as possible.  Use pick lists where provided.  See swale design guidelines above.  For more information on the NCDOT Stormwater Management Plan form, please refer to the document, NCDOT Stormwater Best Management Practices Toolbox (2014).  </t>
  </si>
  <si>
    <t>* Refer to the NCDOT Best Management Practices Toolbox (2014), NCDOT Standards, the Federal Highway Administration (FHWA) Hydraulic Engineering Circular No. 14 (HEC-14), Third Edition, Hydraulic Design of Energy Dissipators for Culverts and Channels (July 2006), as applicable, for design guidance and criteria.</t>
  </si>
  <si>
    <t>Please fill out all yellow cells as completely as possible.  Use pick lists where provided.  See PSH design guidelines above.  For more information on the NCDOT Stormwater Management Plan form, please refer to the document, NCDOT Stormwater Best Management Practices Toolbox (2014).  If needed, additional pages are provided in this workbook.</t>
  </si>
  <si>
    <t xml:space="preserve">*Hazardous spill basins are pollution prevention measures designed for spill containment rather than stormwater treatment. Under Required / Minimum Treatment and Treatment Achieved, provide the minimum required volume and the actual HSB volume, respectively. Refer to the NCDOT Stormwater Best Management Practices Toolbox (2014) for design guidance. </t>
  </si>
  <si>
    <t>Please fill out all yellow cells as completely as possible.  Use pick lists where provided.  See top of worksheet for design guidelines.   For more information on the NCDOT Stormwater Management Plan form, please refer to the document, NCDOT Stormwater Best Management Practices Toolbox (2014).  If needed, additional pages are provided in this workbook.</t>
  </si>
  <si>
    <t>Version Number</t>
  </si>
  <si>
    <t>Revision Date</t>
  </si>
  <si>
    <t>Revision Summary</t>
  </si>
  <si>
    <t>2.0</t>
  </si>
  <si>
    <t>Minor typographic corrections.</t>
  </si>
  <si>
    <t>BMP Associated with Buffer Rules?</t>
  </si>
  <si>
    <t>Released for use.</t>
  </si>
  <si>
    <t>Clarified Swale and Filter Strip measurement instructions</t>
  </si>
  <si>
    <t>Station &amp; Coordinates (Road and Non Road Projects)</t>
  </si>
  <si>
    <t>Station &amp; Coordinates (Road and Non Road Projects):</t>
  </si>
  <si>
    <r>
      <t>Dual-purpose BMPs (such as hazardous spill basins that also function as dry detention basins) should be listed on both applicable worksheets. Fields documenting BMP type that utilize dropdown menus can be overwritten with manual entries. Users may enter "HSB/DDB," for example. Include any necessary notes in the comment boxes to cross-reference entries and define the BMP's configuration. Record only the portion of the BMP's volume that pertains to its function on the worksheet. Note that a HSB/DDB must be designed to capture the WQv plus the spill volume in the event that the spill occurs during or following a rain event.
For example, consider a HSB/DDB with a drainage area of 0.75 ac that is entirely NBUA. The total volume of the HSB/DDB is 5,200 ft</t>
    </r>
    <r>
      <rPr>
        <i/>
        <vertAlign val="superscript"/>
        <sz val="10"/>
        <rFont val="Calibri"/>
        <family val="2"/>
      </rPr>
      <t>3</t>
    </r>
    <r>
      <rPr>
        <i/>
        <sz val="10"/>
        <rFont val="Calibri"/>
        <family val="2"/>
      </rPr>
      <t>, the required HSB volume is 2,360 ft</t>
    </r>
    <r>
      <rPr>
        <i/>
        <vertAlign val="superscript"/>
        <sz val="10"/>
        <rFont val="Calibri"/>
        <family val="2"/>
      </rPr>
      <t>3</t>
    </r>
    <r>
      <rPr>
        <i/>
        <sz val="10"/>
        <rFont val="Calibri"/>
        <family val="2"/>
      </rPr>
      <t>, the HSB volume provided is 2,500 ft</t>
    </r>
    <r>
      <rPr>
        <i/>
        <vertAlign val="superscript"/>
        <sz val="10"/>
        <rFont val="Calibri"/>
        <family val="2"/>
      </rPr>
      <t>3</t>
    </r>
    <r>
      <rPr>
        <i/>
        <sz val="10"/>
        <rFont val="Calibri"/>
        <family val="2"/>
      </rPr>
      <t>, and the dry detention portion (WQv) is 2,700 ft</t>
    </r>
    <r>
      <rPr>
        <i/>
        <vertAlign val="superscript"/>
        <sz val="10"/>
        <rFont val="Calibri"/>
        <family val="2"/>
      </rPr>
      <t>3</t>
    </r>
    <r>
      <rPr>
        <i/>
        <sz val="10"/>
        <rFont val="Calibri"/>
        <family val="2"/>
      </rPr>
      <t>. On the Other BMPs sheet, enter 0.062 ac-ft (2,700 ft</t>
    </r>
    <r>
      <rPr>
        <i/>
        <vertAlign val="superscript"/>
        <sz val="10"/>
        <rFont val="Calibri"/>
        <family val="2"/>
      </rPr>
      <t>3</t>
    </r>
    <r>
      <rPr>
        <i/>
        <sz val="10"/>
        <rFont val="Calibri"/>
        <family val="2"/>
      </rPr>
      <t>) under Volume Treated which results in 1.04" of precipitation treated. Add notes in the Additional Comments field discussing the BMP's configuration, documenting the total BMP volume of 5,200 ft</t>
    </r>
    <r>
      <rPr>
        <i/>
        <vertAlign val="superscript"/>
        <sz val="10"/>
        <rFont val="Calibri"/>
        <family val="2"/>
      </rPr>
      <t>3</t>
    </r>
    <r>
      <rPr>
        <i/>
        <sz val="10"/>
        <rFont val="Calibri"/>
        <family val="2"/>
      </rPr>
      <t>, and referring to other applicable sheets (i.e., the Level Spreader, HSB, &amp; Forebay sheet).</t>
    </r>
  </si>
  <si>
    <t>Aquatic T&amp;E Species?</t>
  </si>
  <si>
    <t>Station &amp; Coordinates 
(Road and Non Road Projects)</t>
  </si>
  <si>
    <t>Aquatic Threatened/Endangered Species:</t>
  </si>
  <si>
    <t xml:space="preserve">If threatened or endangered aquatic species (not terrestrial species) are present (indicate "Yes" or "No"), provide a brief description of the species and any related stormwater management measures used to protect the species of concern. Consult the project's Environmental Impact Statement (EIS) or Environmental Assessment (EA).
</t>
  </si>
  <si>
    <t xml:space="preserve">Provide the total drainage area flowing to the listed swale section in acres.  
</t>
  </si>
  <si>
    <t xml:space="preserve">Road and Non Road Projects: provide the project station (i.e., alignment, station, and right or left; e.g., -L- 12+73 Rt.) and coordinates (latitude/longitude, decimal degrees) for the downslope end of the swale (e.g., 35.764498 / -78.578803).
</t>
  </si>
  <si>
    <t xml:space="preserve">Road and Non Road Projects: provide the project station (i.e., alignment, station, and right or left; e.g., -L- 12+73 Rt.) and coordinates (latitude/longitude, decimal degrees) for the downslope end mid-point of the filter strip (e.g., 35.764498 / -78.578803).
</t>
  </si>
  <si>
    <t xml:space="preserve">Road and Non Road Projects: provide the project station (i.e., alignment, station, and right or left; e.g., -L- 12+73 Rt.) and coordinates (latitude/longitude, decimal degrees) for the downslope end of the energy dissipator (e.g., 35.764498 / -78.578803).
</t>
  </si>
  <si>
    <t>Road and Non Road Projects: provide the project station (i.e., alignment, station, and right or left; e.g., -L- 12+73 Rt.) and coordinates (latitude/longitude, decimal degrees) for the downslope end* (e.g., 35.764498 / 
-78.578803).
* LS = Center of Level Spreader Weir
* HSB = On the Outlet Structure
* Forebay = Center of the Forebay</t>
  </si>
  <si>
    <t xml:space="preserve">Provide the total drainage area flowing to the listed filter strip section in acres.  
</t>
  </si>
  <si>
    <t xml:space="preserve">Provide the total drainage area flowing to the listed energy dissipator in acres.  
</t>
  </si>
  <si>
    <t xml:space="preserve">Provide the total drainage area flowing to the listed BMP in acres.  
</t>
  </si>
  <si>
    <t>Road and Non Road Projects: provide the project station (i.e., alignment, station, and right or left; e.g., -L- 12+73 Rt.) and coordinates (latitude/longitude, decimal degrees) for the downslope end* (e.g., 35.764498 / -78.578803).
*On the Outlet Structure
*If no Outlet Structure, use Center of Basin</t>
  </si>
  <si>
    <t>Addition of Submittal Instructions on Overview Tab</t>
  </si>
  <si>
    <t>Clarified fields and instructions on Bridge to Culvert Tab</t>
  </si>
  <si>
    <t>Number of Barrels:</t>
  </si>
  <si>
    <t>Barrel Width/Diameter (ft):</t>
  </si>
  <si>
    <t>Barrel Height (ft):</t>
  </si>
  <si>
    <t>Modified Dissipator Types on PSHs, Energy Diss. Tab</t>
  </si>
  <si>
    <t>http://www.ncwater.org/?page=4</t>
  </si>
  <si>
    <t>http://www.ncdot.gov/projects/trafficsurvey/</t>
  </si>
  <si>
    <t>http://deq.nc.gov/about/divisions/water-resources/water-resources-permits/wastewater-branch/401-wetlands-buffer-permitting/riparian-buffers-protection</t>
  </si>
  <si>
    <t>http://deq.nc.gov/about/divisions/water-resources/planning/modeling-assessment/water-quality-data-assessment/integrated-report-files</t>
  </si>
  <si>
    <t>https://deq.nc.gov/about/divisions/water-resources/planning/classification-standards/classifications</t>
  </si>
  <si>
    <t>https://connect.ncdot.gov/resources/hydro/Pages/default.aspx</t>
  </si>
  <si>
    <t>https://connect.ncdot.gov/resources/hydro/Pages/HSPProgramPages.aspx?PGM=BMPT</t>
  </si>
  <si>
    <t>http://deq.nc.gov/about/divisions/coastal-management/about-coastal-management/cama-counties</t>
  </si>
  <si>
    <t>https://deq.nc.gov/river-basin-classification-schedule</t>
  </si>
  <si>
    <t>Updated Reference Website Links</t>
  </si>
  <si>
    <r>
      <t xml:space="preserve">
Introduction</t>
    </r>
    <r>
      <rPr>
        <sz val="10"/>
        <rFont val="Arial"/>
        <family val="2"/>
      </rPr>
      <t xml:space="preserve">
The Stormwater Management Plan (SMP), is used to evaluate and present mitigation efforts for potential stormwater runoff impacts to surface waters.  The SMP summarizes project stormwater management information including post-construction stormwater best management practices (BMPs) selected to mitigate stormwater impacts.  This information is used to support compliance with the department’s NPDES permit as well as other federal and state environmental permit applications during the design stage of a project. 
This SMP form was developed for use on NCDOT roadway and bridge replacement projects and is being made available for non-road projects; however, some fields and sheets may not apply.
</t>
    </r>
  </si>
  <si>
    <t>NRTR Stream ID, if available:</t>
  </si>
  <si>
    <t>Bends at Inlet/Outlet?
(describe culvert alignment with stream)</t>
  </si>
  <si>
    <t>Minor clarifications on Overview &amp; Guidance Tabs, corrected conditional formatting for Forebay volumes</t>
  </si>
  <si>
    <t>(Version 2.08; Released April 2018)</t>
  </si>
  <si>
    <r>
      <t xml:space="preserve">Space is provided at the bottom of each worksheet or at the end of each row to include any additional comments that apply to a given section of the SMP.  If needed, additional space can be created by unprotecting the sheet as described above, or by simply attaching additional documentation to the SMP. 
The SMP should be saved using the following convention: [Project/TIP No.]_HYD_SMP_[YYYYMMDD].
</t>
    </r>
    <r>
      <rPr>
        <b/>
        <sz val="10"/>
        <rFont val="Arial"/>
        <family val="2"/>
      </rPr>
      <t>Submittal of SMP To Hydraulics Unit</t>
    </r>
    <r>
      <rPr>
        <sz val="10"/>
        <rFont val="Arial"/>
        <family val="2"/>
      </rPr>
      <t xml:space="preserve">
The SMP should be completed and uploaded to the Project’s ‘Hydraulics’ discipline folder on the Preconstruction website: https://connect.ncdot.gov/site/preconstruction/SitePages/Home.aspx prior to the project being LET or awarded.  Alternatively, in the event a project is not on the Preconstruction website, the Hydraulics Unit has set up an email service account for submissions and to answer SMP related questions.  Please send SMP questions to the service account email:   NCDOT_Hydraulics_SMP@ncdot.gov</t>
    </r>
    <r>
      <rPr>
        <b/>
        <sz val="10"/>
        <rFont val="Arial"/>
        <family val="2"/>
      </rPr>
      <t xml:space="preserve">
</t>
    </r>
    <r>
      <rPr>
        <sz val="10"/>
        <rFont val="Arial"/>
        <family val="2"/>
      </rPr>
      <t>Submission of the SMP in the Microsoft Excel file format is preferred.</t>
    </r>
    <r>
      <rPr>
        <b/>
        <sz val="10"/>
        <rFont val="Arial"/>
        <family val="2"/>
      </rPr>
      <t xml:space="preserve">
*** </t>
    </r>
    <r>
      <rPr>
        <sz val="10"/>
        <rFont val="Arial"/>
        <family val="2"/>
      </rPr>
      <t xml:space="preserve">Note that submittal of the SMP to the Hydraulics Unit is not part of any permit approval process.*** 
</t>
    </r>
  </si>
  <si>
    <t>Updated Submittal Instructions to the Preconstruction website.</t>
  </si>
  <si>
    <t>R-2721 A</t>
  </si>
  <si>
    <t>NCDOT Hydraulics Unit</t>
  </si>
  <si>
    <t>1590 Mail Service Center</t>
  </si>
  <si>
    <t>Raleigh, NC 27699-1590</t>
  </si>
  <si>
    <t>Holly Springs</t>
  </si>
  <si>
    <t>Residential</t>
  </si>
  <si>
    <t>66,400</t>
  </si>
  <si>
    <t>2040</t>
  </si>
  <si>
    <t>Middle Creek</t>
  </si>
  <si>
    <t>SPX</t>
  </si>
  <si>
    <t>27-43-15-4.5</t>
  </si>
  <si>
    <t>SAD</t>
  </si>
  <si>
    <t>(1)Middle Creek</t>
  </si>
  <si>
    <t xml:space="preserve"> -L- 90+50 RT</t>
  </si>
  <si>
    <t xml:space="preserve"> -L- 92+70 RT</t>
  </si>
  <si>
    <t xml:space="preserve"> -L- 97+50 RT</t>
  </si>
  <si>
    <t xml:space="preserve"> -L- 103+50 RT</t>
  </si>
  <si>
    <t xml:space="preserve"> -L- 105+50 RT</t>
  </si>
  <si>
    <t xml:space="preserve"> -L- 106+00 RT</t>
  </si>
  <si>
    <t xml:space="preserve"> -L- 106+50 RT</t>
  </si>
  <si>
    <t xml:space="preserve"> -L- 169+21 MED</t>
  </si>
  <si>
    <t xml:space="preserve"> -L- 169+66 MED</t>
  </si>
  <si>
    <t xml:space="preserve"> -L- 170+54 MED</t>
  </si>
  <si>
    <t xml:space="preserve"> -LREV- 48+12 LT</t>
  </si>
  <si>
    <t xml:space="preserve"> -LREV- 49+15 LT</t>
  </si>
  <si>
    <t>-Y1- 39+00 MED</t>
  </si>
  <si>
    <t>-Y1- 39+50 MED</t>
  </si>
  <si>
    <t>-Y1- 40+50 MED</t>
  </si>
  <si>
    <t>-Y1- 41+82 MED</t>
  </si>
  <si>
    <t>-Y1- 42+00 MED</t>
  </si>
  <si>
    <t>-Y1- 43+88 MED</t>
  </si>
  <si>
    <t>-Y1- 44+20 MED</t>
  </si>
  <si>
    <t>Rocky Branch</t>
  </si>
  <si>
    <t>(2)Rocky Branch</t>
  </si>
  <si>
    <t>-LREV- 18+50 MED</t>
  </si>
  <si>
    <t>-LREV- 20+00 MED</t>
  </si>
  <si>
    <t>-LREV- 33+50 MED</t>
  </si>
  <si>
    <t>-LREV- 35+00 MED</t>
  </si>
  <si>
    <t>-LREV- 38+00 MED</t>
  </si>
  <si>
    <t>-LREV- 42+50 MED</t>
  </si>
  <si>
    <t>-LREV- 49+00 MED</t>
  </si>
  <si>
    <t>-LREV- 50+50 MED</t>
  </si>
  <si>
    <t>-LREV- 52+50 MED</t>
  </si>
  <si>
    <t>-LREV- 55+20 MED</t>
  </si>
  <si>
    <t>-LREV- 58+50 MED</t>
  </si>
  <si>
    <t>-LREV- 66+50 MED</t>
  </si>
  <si>
    <t>-LREV- 68+90 MED</t>
  </si>
  <si>
    <t>-LREV- 70+50 MED</t>
  </si>
  <si>
    <t>-LREV- 73+50 MED</t>
  </si>
  <si>
    <t>-LREV- 76+50 MED</t>
  </si>
  <si>
    <t>-LREV- 79+50 MED</t>
  </si>
  <si>
    <t>-LREV- 82+30 MED</t>
  </si>
  <si>
    <t>-LREV- 87+00 MED</t>
  </si>
  <si>
    <t>-L- 89+30 MED</t>
  </si>
  <si>
    <t>-L- 92+00 MED</t>
  </si>
  <si>
    <t>-L- 93+50 MED</t>
  </si>
  <si>
    <t>-L- 95+20 MED</t>
  </si>
  <si>
    <t>-L- 98+20 MED</t>
  </si>
  <si>
    <t>-L- 100+50 MED</t>
  </si>
  <si>
    <t>-L- 102+25 MED</t>
  </si>
  <si>
    <t>-L- 105+50 MED</t>
  </si>
  <si>
    <t>-L- 107+50 MED</t>
  </si>
  <si>
    <t>-L- 120+00 MED</t>
  </si>
  <si>
    <t>-L- 124+68.69 MED</t>
  </si>
  <si>
    <t>-L- 127+33 MED</t>
  </si>
  <si>
    <t>-L- 128+87 MED</t>
  </si>
  <si>
    <t>-L- 131+50 MED</t>
  </si>
  <si>
    <t>-L- 135+25 MED</t>
  </si>
  <si>
    <t>-L- 138+00 MED</t>
  </si>
  <si>
    <t>-L- 139+00 MED</t>
  </si>
  <si>
    <t>-L- 142+50 MED</t>
  </si>
  <si>
    <t>-L- 144+95 MED</t>
  </si>
  <si>
    <t>-L- 146+00 MED</t>
  </si>
  <si>
    <t>-L- 147+92.65 MED</t>
  </si>
  <si>
    <t>-L- 148+33 MED</t>
  </si>
  <si>
    <t>-L- 150+00 MED</t>
  </si>
  <si>
    <t>-L- 152+20 MED</t>
  </si>
  <si>
    <t>-L- 154+00 MED</t>
  </si>
  <si>
    <t>-L- 156+00 MED</t>
  </si>
  <si>
    <t>-L- 159+43.47 MED</t>
  </si>
  <si>
    <t>-L- 162+00 MED</t>
  </si>
  <si>
    <t>-L- 164+50 MED</t>
  </si>
  <si>
    <t>-L- 166+00 MED</t>
  </si>
  <si>
    <t>-L- 173+00 MED</t>
  </si>
  <si>
    <t>-L- 175+00 MED</t>
  </si>
  <si>
    <t>-L- 176+50 MED</t>
  </si>
  <si>
    <t>-L- 179+20 MED</t>
  </si>
  <si>
    <t>-L- 181+20 MED</t>
  </si>
  <si>
    <t>-L- 185+00 MED</t>
  </si>
  <si>
    <t>-L- 188+00 MED</t>
  </si>
  <si>
    <t>-L- 189+90 MED</t>
  </si>
  <si>
    <t>-L- 194+10 MED</t>
  </si>
  <si>
    <t>-L- 196+50 MED</t>
  </si>
  <si>
    <t>-L- 199+00 MED</t>
  </si>
  <si>
    <t>-LREV- 12+00 - LT</t>
  </si>
  <si>
    <t>(1) Middle Creek</t>
  </si>
  <si>
    <t>-LREV- 13+50 - LT</t>
  </si>
  <si>
    <t xml:space="preserve">-LREV- 38+50  RT </t>
  </si>
  <si>
    <t xml:space="preserve">-LREV- 39+50  RT </t>
  </si>
  <si>
    <t xml:space="preserve">-Y1- 42+00  M </t>
  </si>
  <si>
    <t xml:space="preserve">-Y1- 43+50  M </t>
  </si>
  <si>
    <t xml:space="preserve">-Y1- 42+50  RT </t>
  </si>
  <si>
    <t xml:space="preserve">-Y1- 43+88  RT </t>
  </si>
  <si>
    <t xml:space="preserve">-Y1RPBREV- 18+50  LT </t>
  </si>
  <si>
    <t>-Y1RPBREV- 20+00  LT</t>
  </si>
  <si>
    <t xml:space="preserve">-Y1RPCREV- 17+00  LT </t>
  </si>
  <si>
    <t xml:space="preserve">-Y1RPCREV- 20+50  LT </t>
  </si>
  <si>
    <t>-L- 89+50 LT</t>
  </si>
  <si>
    <t>-L- 92+00 LT</t>
  </si>
  <si>
    <t>-L- 92+00  LT</t>
  </si>
  <si>
    <t>-L- 93+50  LT</t>
  </si>
  <si>
    <t>-L- 95+20  LT</t>
  </si>
  <si>
    <t>-L- 96+50  LT</t>
  </si>
  <si>
    <t>-L- 98+20  LT</t>
  </si>
  <si>
    <t>-L- 100+50  LT</t>
  </si>
  <si>
    <t>-L- 102+25  LT</t>
  </si>
  <si>
    <t>-L- 105+50  LT</t>
  </si>
  <si>
    <t>-L- 107+50  LT</t>
  </si>
  <si>
    <t xml:space="preserve">-L- 97+50  RT </t>
  </si>
  <si>
    <t xml:space="preserve">-L- 98+18  RT </t>
  </si>
  <si>
    <t xml:space="preserve">-L- 100+00  RT </t>
  </si>
  <si>
    <t xml:space="preserve">-L- 102+50  RT </t>
  </si>
  <si>
    <t xml:space="preserve">-L- 103+50  RT </t>
  </si>
  <si>
    <t xml:space="preserve">-L- 106+50  RT </t>
  </si>
  <si>
    <t xml:space="preserve">-L- 109+66.06  RT </t>
  </si>
  <si>
    <t>-L- 120+00  LT</t>
  </si>
  <si>
    <t>-L- 123+00  LT</t>
  </si>
  <si>
    <t xml:space="preserve">-L- 117+30  RT </t>
  </si>
  <si>
    <t xml:space="preserve">-L- 123+00  RT </t>
  </si>
  <si>
    <t>-L- 128+00  LT</t>
  </si>
  <si>
    <t>-L- 131+50  LT</t>
  </si>
  <si>
    <t xml:space="preserve">-L- 129+50  RT </t>
  </si>
  <si>
    <t xml:space="preserve">-L- 131+50  RT </t>
  </si>
  <si>
    <t>-L- 135+25  LT</t>
  </si>
  <si>
    <t>-L- 135+00  LT</t>
  </si>
  <si>
    <t>-L- 139+00  LT</t>
  </si>
  <si>
    <t>-L- 143+50  LT</t>
  </si>
  <si>
    <t>-L- 145+00  LT</t>
  </si>
  <si>
    <t>-L- 156+00  LT</t>
  </si>
  <si>
    <t>-L- 158+10  LT</t>
  </si>
  <si>
    <t>-L- 160+50  LT</t>
  </si>
  <si>
    <t xml:space="preserve">-L- 135+25  RT </t>
  </si>
  <si>
    <t xml:space="preserve">-L- 138+00  RT </t>
  </si>
  <si>
    <t xml:space="preserve">-L- 154+00  RT </t>
  </si>
  <si>
    <t xml:space="preserve">-L- 155+00  RT </t>
  </si>
  <si>
    <t xml:space="preserve">-L- 159+00  RT </t>
  </si>
  <si>
    <t>-L- 162+00  LT</t>
  </si>
  <si>
    <t>-L- 164+50  LT</t>
  </si>
  <si>
    <t xml:space="preserve">-L- 160+50  RT </t>
  </si>
  <si>
    <t xml:space="preserve">-L- 162+00  RT </t>
  </si>
  <si>
    <t xml:space="preserve">-L- 164+50  RT </t>
  </si>
  <si>
    <t>-L- 175+00  LT</t>
  </si>
  <si>
    <t>-L- 176+50  LT</t>
  </si>
  <si>
    <t>-L- 179+20  LT</t>
  </si>
  <si>
    <t>-L- 180+00  LT</t>
  </si>
  <si>
    <t>-L- 185+00  LT</t>
  </si>
  <si>
    <t>-L- 188+00  LT</t>
  </si>
  <si>
    <t>-L- 189+90  LT</t>
  </si>
  <si>
    <t>-L- 196+00  LT</t>
  </si>
  <si>
    <t>-L- 196+50  LT</t>
  </si>
  <si>
    <t xml:space="preserve">-L- 188+00  RT </t>
  </si>
  <si>
    <t xml:space="preserve">-L- 185+00  RT </t>
  </si>
  <si>
    <t xml:space="preserve">-L- 181+21  RT </t>
  </si>
  <si>
    <t>37673.3.GV3</t>
  </si>
  <si>
    <t>Jeffrey L. Reck, PE</t>
  </si>
  <si>
    <t>4700 Falls of Neuse Rd., Suite 300</t>
  </si>
  <si>
    <t>Moffatt &amp; Nichol</t>
  </si>
  <si>
    <t>Raleigh, NC 27609</t>
  </si>
  <si>
    <t>jreck@moffattnichol.com</t>
  </si>
  <si>
    <t>(919) 781-4626</t>
  </si>
  <si>
    <t>Deanna Riffey</t>
  </si>
  <si>
    <t>(919)707-6151</t>
  </si>
  <si>
    <t>driffey@ncdot.gov</t>
  </si>
  <si>
    <t xml:space="preserve">-Y5RPC- 27+50  LT </t>
  </si>
  <si>
    <t xml:space="preserve">-Y5RPC- 24+50  LT </t>
  </si>
  <si>
    <t xml:space="preserve">-Y5RPC- 30+00  RT </t>
  </si>
  <si>
    <t xml:space="preserve">-Y5RPC- 27+50  RT </t>
  </si>
  <si>
    <t xml:space="preserve">-Y5RPB- 21+18  LT </t>
  </si>
  <si>
    <t xml:space="preserve">-Y5RPB- 19+80  LT </t>
  </si>
  <si>
    <t xml:space="preserve">-Y5RPB- 19+05  LT </t>
  </si>
  <si>
    <t xml:space="preserve">-Y5RPB- 15+72  LT </t>
  </si>
  <si>
    <t xml:space="preserve">-Y5RPB- 15+08  LT </t>
  </si>
  <si>
    <t xml:space="preserve">-Y5RPB- 10+24  LT </t>
  </si>
  <si>
    <t>-Y5- 27+50 RT</t>
  </si>
  <si>
    <t>-Y5- 26+90 RT</t>
  </si>
  <si>
    <t>-Y5- 25+65 RT</t>
  </si>
  <si>
    <t>-Y5- 24+70 RT</t>
  </si>
  <si>
    <t xml:space="preserve">-L- 199+00  RT </t>
  </si>
  <si>
    <t xml:space="preserve">-L- 196+50  RT </t>
  </si>
  <si>
    <t xml:space="preserve">-L- 194+00  RT </t>
  </si>
  <si>
    <t xml:space="preserve">-L- 189+90  RT </t>
  </si>
  <si>
    <t xml:space="preserve">-Y5RPCNB- 12+41  LT </t>
  </si>
  <si>
    <t xml:space="preserve">-Y5RPCNB- 10+81  LT </t>
  </si>
  <si>
    <t xml:space="preserve">-Y5RPCNB- 10+00  LT </t>
  </si>
  <si>
    <t>-L- (I-540) will have grassed median ditch with 8:1 sides slopes, 3 paved lanes with 12' paved shoulders (total width of pavement is 124 feet), outside grass roadway diches with 6:1 sides, and cut and fill slopes have a maximum 2:1 slope. -Y1- (NC 55 Bypass) will have and additional 18' lane and 12' paved shoulder added to the northbound side. Along -Y2- East Williams St. a 10' paved shoulder will be added on the southbound side. Along -Y3- and -Y4- (Sunset Lake Rd) there will be two lanes (11' and 14') in each direction with a center turn lane (16') with 2'-6" curb and gutter. -Y5- (Holly Springs Rd) will have three travel lanes (12', 12', and 11' ) in each direction with a bike lane (5') and 2'-6" curb and gutter. -Y6- (Pierce Olive Rd) will have a 12' lane in each direction with 4' paved shoulders. -Y1- (NC 55 Bypass) will have and additional 18' lane and 12' paved shoulder added to the northbound side. At the instersection of Holly Springs Rd and I-540 there will be a diverging diamond interchange.</t>
  </si>
  <si>
    <t>Along the existing -Y1- (NC 55 Bypass) there are two lanes witth an 11' and a 12' lane in each direction and paved shoulders. Along the exsiting -Y2- (E Williams St.) there is a lane in each direction each being 11.5' lanes and paved shoulders. -Y3- and -Y4- have a lane in each direction that are 11' with paved shoulders at some locations and curb and gutter at other locations. -Y5- (Holly Springs Rd.) has a 10.5' lane in each direction along with a paved median that varies in width. The proposed I-540 is new location.</t>
  </si>
  <si>
    <t>27-43-15-(1)</t>
  </si>
  <si>
    <t xml:space="preserve">The North Carolina Department of Transportation (NCDOT) has proposed to construct an extension of I-540 from NC 55 (Holly Springs) to US 401 (Fuquay-Varina).  Below are a list of minimization efforts associated with water quality impacts. The interchange at NC 55 Bypass and I-540 will feature two additional ramps and relocate an exit loop. There will be a new diverging diamond interchange located at Holly Springs Rd and the new I-540 roadway. At East Williams St. the proposed I-540 will cross above grade. Sunset Lake Road, Holly Springs Rd, and Pierce-Olive road will cross the proposed I-540 above grade. Steps were taken to reduce wetland and stream impacts where possible. Within wetland areas 2:1 slopes are proposed where practical.  For any fill slopes located in wetlands toe protection is being installed. Rip rap pads are being used near wetland and jurisdictional areas to minimize the potential for erosion. During the construction process, there will be no staging of construction equipment or storage of construction supplies in jurisdictional wetlands or streams. In addition, any borrow or waste sites will be located outside of jurisdictional areas. Any sediment and erosion control devices will follow the NCDOT procedure for Environmentally Sensitive Areas where required and will be installed as needed throughout the site to promote stability and minimize sedimentation. Grass swales and rip rap dissipate treatments have been designed and utilzed where practical to minimize the impacts to jurisdictional and wetland areas. NCDOT is proposing to bridge the stream at Middle Creek along the proposed I-540 to avoid and minimze impacts to jurisdictional features in the area.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</si>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</sst>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409]mmmm\ d\,\ yyyy;@"/>
  </numFmts>
  <fonts count="35" x14ac:knownFonts="1">
    <font>
      <sz val="10"/>
      <name val="Arial"/>
    </font>
    <font>
      <sz val="8"/>
      <name val="Arial"/>
      <family val="2"/>
    </font>
    <font>
      <b/>
      <sz val="10"/>
      <name val="Arial"/>
      <family val="2"/>
    </font>
    <font>
      <b/>
      <sz val="10"/>
      <name val="Arial Bold"/>
    </font>
    <font>
      <sz val="10"/>
      <name val="Arial"/>
      <family val="2"/>
    </font>
    <font>
      <sz val="10"/>
      <color indexed="23"/>
      <name val="Arial"/>
      <family val="2"/>
    </font>
    <font>
      <sz val="9"/>
      <name val="Arial"/>
      <family val="2"/>
    </font>
    <font>
      <sz val="8"/>
      <color indexed="8"/>
      <name val="Verdana"/>
      <family val="2"/>
    </font>
    <font>
      <b/>
      <sz val="9"/>
      <color indexed="16"/>
      <name val="Verdana"/>
      <family val="2"/>
    </font>
    <font>
      <sz val="10"/>
      <color indexed="8"/>
      <name val="Arial"/>
      <family val="2"/>
    </font>
    <font>
      <b/>
      <sz val="8"/>
      <name val="Arial"/>
      <family val="2"/>
    </font>
    <font>
      <b/>
      <sz val="14"/>
      <name val="Arial"/>
      <family val="2"/>
    </font>
    <font>
      <b/>
      <sz val="12"/>
      <name val="Arial"/>
      <family val="2"/>
    </font>
    <font>
      <vertAlign val="subscript"/>
      <sz val="8"/>
      <name val="Arial"/>
      <family val="2"/>
    </font>
    <font>
      <i/>
      <sz val="10"/>
      <name val="Calibri"/>
      <family val="2"/>
    </font>
    <font>
      <i/>
      <vertAlign val="superscript"/>
      <sz val="10"/>
      <name val="Calibri"/>
      <family val="2"/>
    </font>
    <font>
      <sz val="10"/>
      <name val="Calibri"/>
      <family val="2"/>
    </font>
    <font>
      <vertAlign val="subscript"/>
      <sz val="10"/>
      <name val="Calibri"/>
      <family val="2"/>
    </font>
    <font>
      <sz val="11"/>
      <color theme="1"/>
      <name val="Calibri"/>
      <family val="2"/>
      <scheme val="minor"/>
    </font>
    <font>
      <u/>
      <sz val="10"/>
      <color theme="10"/>
      <name val="Arial"/>
      <family val="2"/>
    </font>
    <font>
      <sz val="10"/>
      <color theme="1"/>
      <name val="Arial"/>
      <family val="2"/>
    </font>
    <font>
      <b/>
      <sz val="10"/>
      <name val="Calibri"/>
      <family val="2"/>
      <scheme val="minor"/>
    </font>
    <font>
      <sz val="10"/>
      <name val="Calibri"/>
      <family val="2"/>
      <scheme val="minor"/>
    </font>
    <font>
      <i/>
      <u/>
      <sz val="10"/>
      <name val="Calibri"/>
      <family val="2"/>
      <scheme val="minor"/>
    </font>
    <font>
      <sz val="10"/>
      <color indexed="8"/>
      <name val="Calibri"/>
      <family val="2"/>
      <scheme val="minor"/>
    </font>
    <font>
      <sz val="10"/>
      <color theme="1"/>
      <name val="Calibri"/>
      <family val="2"/>
      <scheme val="minor"/>
    </font>
    <font>
      <sz val="10"/>
      <color rgb="FF0000CC"/>
      <name val="Arial"/>
      <family val="2"/>
    </font>
    <font>
      <sz val="8"/>
      <color rgb="FF0000CC"/>
      <name val="Arial"/>
      <family val="2"/>
    </font>
    <font>
      <b/>
      <sz val="10"/>
      <color rgb="FF0000CC"/>
      <name val="Arial"/>
      <family val="2"/>
    </font>
    <font>
      <sz val="10"/>
      <color rgb="FFFF0000"/>
      <name val="Arial"/>
      <family val="2"/>
    </font>
    <font>
      <sz val="10"/>
      <color rgb="FF3333FF"/>
      <name val="Arial"/>
      <family val="2"/>
    </font>
    <font>
      <b/>
      <sz val="10"/>
      <name val="Cambria"/>
      <family val="1"/>
      <scheme val="major"/>
    </font>
    <font>
      <i/>
      <sz val="10"/>
      <name val="Calibri"/>
      <family val="2"/>
      <scheme val="minor"/>
    </font>
    <font>
      <b/>
      <sz val="11"/>
      <name val="Cambria"/>
      <family val="1"/>
      <scheme val="major"/>
    </font>
    <font>
      <u/>
      <sz val="10"/>
      <color theme="10"/>
      <name val="Calibri"/>
      <family val="2"/>
      <scheme val="minor"/>
    </font>
  </fonts>
  <fills count="10">
    <fill>
      <patternFill patternType="none"/>
    </fill>
    <fill>
      <patternFill patternType="gray125"/>
    </fill>
    <fill>
      <patternFill patternType="solid">
        <fgColor indexed="44"/>
        <bgColor indexed="64"/>
      </patternFill>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theme="0"/>
        <bgColor indexed="64"/>
      </patternFill>
    </fill>
    <fill>
      <patternFill patternType="solid">
        <fgColor rgb="FFFFFF99"/>
        <bgColor indexed="64"/>
      </patternFill>
    </fill>
    <fill>
      <patternFill patternType="solid">
        <fgColor theme="0" tint="-0.249977111117893"/>
        <bgColor indexed="64"/>
      </patternFill>
    </fill>
    <fill>
      <patternFill patternType="solid">
        <fgColor theme="0" tint="-0.34998626667073579"/>
        <bgColor indexed="64"/>
      </patternFill>
    </fill>
  </fills>
  <borders count="69">
    <border>
      <left/>
      <right/>
      <top/>
      <bottom/>
      <diagonal/>
    </border>
    <border>
      <left style="thin">
        <color indexed="22"/>
      </left>
      <right style="thin">
        <color indexed="22"/>
      </right>
      <top style="thin">
        <color indexed="22"/>
      </top>
      <bottom style="thin">
        <color indexed="22"/>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bottom style="thick">
        <color indexed="64"/>
      </bottom>
      <diagonal/>
    </border>
    <border>
      <left style="medium">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medium">
        <color indexed="64"/>
      </bottom>
      <diagonal/>
    </border>
    <border>
      <left/>
      <right style="thin">
        <color indexed="64"/>
      </right>
      <top style="medium">
        <color indexed="64"/>
      </top>
      <bottom/>
      <diagonal/>
    </border>
    <border>
      <left style="medium">
        <color indexed="64"/>
      </left>
      <right style="thin">
        <color indexed="64"/>
      </right>
      <top/>
      <bottom/>
      <diagonal/>
    </border>
  </borders>
  <cellStyleXfs count="8">
    <xf numFmtId="0" fontId="0" fillId="0" borderId="0"/>
    <xf numFmtId="0" fontId="19" fillId="0" borderId="0" applyNumberFormat="0" applyFill="0" applyBorder="0" applyAlignment="0" applyProtection="0"/>
    <xf numFmtId="0" fontId="4" fillId="0" borderId="0"/>
    <xf numFmtId="0" fontId="4" fillId="0" borderId="0"/>
    <xf numFmtId="0" fontId="20" fillId="0" borderId="0"/>
    <xf numFmtId="0" fontId="20" fillId="0" borderId="0"/>
    <xf numFmtId="0" fontId="18" fillId="0" borderId="0"/>
    <xf numFmtId="0" fontId="9" fillId="0" borderId="0"/>
  </cellStyleXfs>
  <cellXfs count="851">
    <xf numFmtId="0" fontId="0" fillId="0" borderId="0" xfId="0"/>
    <xf numFmtId="0" fontId="0" fillId="0" borderId="0" xfId="0" applyProtection="1"/>
    <xf numFmtId="0" fontId="2" fillId="0" borderId="0" xfId="0" applyFont="1" applyFill="1" applyBorder="1" applyAlignment="1" applyProtection="1"/>
    <xf numFmtId="0" fontId="0" fillId="0" borderId="0" xfId="0" applyBorder="1" applyProtection="1"/>
    <xf numFmtId="0" fontId="2" fillId="0" borderId="0" xfId="0" applyFont="1" applyProtection="1"/>
    <xf numFmtId="0" fontId="2" fillId="0" borderId="0" xfId="0" applyFont="1" applyAlignment="1" applyProtection="1">
      <alignment horizontal="center"/>
    </xf>
    <xf numFmtId="0" fontId="0" fillId="0" borderId="0" xfId="0" applyFill="1" applyBorder="1" applyProtection="1"/>
    <xf numFmtId="0" fontId="4" fillId="0" borderId="0" xfId="0" applyFont="1" applyProtection="1"/>
    <xf numFmtId="0" fontId="4" fillId="0" borderId="0" xfId="0" applyFont="1" applyBorder="1" applyProtection="1"/>
    <xf numFmtId="0" fontId="6" fillId="0" borderId="0" xfId="0" applyFont="1" applyAlignment="1" applyProtection="1">
      <alignment horizontal="left"/>
    </xf>
    <xf numFmtId="0" fontId="6" fillId="0" borderId="0" xfId="0" applyFont="1" applyProtection="1"/>
    <xf numFmtId="0" fontId="6" fillId="0" borderId="0" xfId="0" applyFont="1" applyBorder="1" applyProtection="1"/>
    <xf numFmtId="0" fontId="0" fillId="0" borderId="0" xfId="0" applyProtection="1">
      <protection locked="0"/>
    </xf>
    <xf numFmtId="0" fontId="4" fillId="0" borderId="0" xfId="0" applyFont="1" applyFill="1" applyBorder="1" applyAlignment="1" applyProtection="1"/>
    <xf numFmtId="0" fontId="4" fillId="0" borderId="0" xfId="0" applyFont="1" applyFill="1" applyBorder="1" applyAlignment="1" applyProtection="1">
      <alignment wrapText="1"/>
    </xf>
    <xf numFmtId="0" fontId="1" fillId="0" borderId="0" xfId="0" applyFont="1" applyAlignment="1" applyProtection="1">
      <alignment wrapText="1"/>
    </xf>
    <xf numFmtId="0" fontId="1" fillId="0" borderId="0" xfId="0" applyFont="1" applyProtection="1"/>
    <xf numFmtId="0" fontId="0" fillId="0" borderId="0" xfId="0" applyFill="1" applyProtection="1"/>
    <xf numFmtId="0" fontId="0" fillId="0" borderId="0" xfId="0" applyAlignment="1">
      <alignment horizontal="center" wrapText="1"/>
    </xf>
    <xf numFmtId="0" fontId="4" fillId="0" borderId="0" xfId="2" applyProtection="1"/>
    <xf numFmtId="0" fontId="4" fillId="0" borderId="0" xfId="2" applyBorder="1" applyProtection="1"/>
    <xf numFmtId="0" fontId="2" fillId="0" borderId="2" xfId="0" applyFont="1" applyFill="1" applyBorder="1" applyProtection="1"/>
    <xf numFmtId="0" fontId="2" fillId="0" borderId="2" xfId="0" applyFont="1" applyFill="1" applyBorder="1" applyAlignment="1" applyProtection="1">
      <alignment horizontal="right"/>
    </xf>
    <xf numFmtId="0" fontId="2" fillId="0" borderId="3" xfId="0" applyFont="1" applyFill="1" applyBorder="1" applyAlignment="1" applyProtection="1">
      <alignment wrapText="1"/>
    </xf>
    <xf numFmtId="0" fontId="2" fillId="0" borderId="4" xfId="0" applyFont="1" applyFill="1" applyBorder="1" applyAlignment="1" applyProtection="1"/>
    <xf numFmtId="0" fontId="2" fillId="0" borderId="5" xfId="0" applyFont="1" applyFill="1" applyBorder="1" applyAlignment="1" applyProtection="1">
      <alignment horizontal="right"/>
    </xf>
    <xf numFmtId="0" fontId="2" fillId="0" borderId="6" xfId="0" applyFont="1" applyFill="1" applyBorder="1" applyAlignment="1" applyProtection="1"/>
    <xf numFmtId="0" fontId="4" fillId="0" borderId="0" xfId="0" applyFont="1"/>
    <xf numFmtId="0" fontId="1" fillId="0" borderId="0" xfId="0" applyFont="1" applyAlignment="1" applyProtection="1"/>
    <xf numFmtId="0" fontId="4" fillId="0" borderId="5" xfId="0" applyFont="1" applyFill="1" applyBorder="1" applyAlignment="1" applyProtection="1">
      <alignment horizontal="left"/>
    </xf>
    <xf numFmtId="0" fontId="2" fillId="0" borderId="7" xfId="0" applyFont="1" applyBorder="1" applyAlignment="1" applyProtection="1">
      <alignment horizontal="center" wrapText="1"/>
    </xf>
    <xf numFmtId="0" fontId="2" fillId="0" borderId="7" xfId="0" applyFont="1" applyFill="1" applyBorder="1" applyAlignment="1" applyProtection="1">
      <alignment horizontal="center" wrapText="1"/>
    </xf>
    <xf numFmtId="0" fontId="4" fillId="0" borderId="2" xfId="0" applyFont="1" applyFill="1" applyBorder="1" applyProtection="1"/>
    <xf numFmtId="0" fontId="4" fillId="0" borderId="5" xfId="0" applyFont="1" applyFill="1" applyBorder="1" applyProtection="1"/>
    <xf numFmtId="0" fontId="10" fillId="2" borderId="8" xfId="2" applyFont="1" applyFill="1" applyBorder="1" applyAlignment="1" applyProtection="1"/>
    <xf numFmtId="0" fontId="2" fillId="2" borderId="9" xfId="2" applyFont="1" applyFill="1" applyBorder="1" applyAlignment="1" applyProtection="1"/>
    <xf numFmtId="0" fontId="2" fillId="2" borderId="10" xfId="2" applyFont="1" applyFill="1" applyBorder="1" applyAlignment="1" applyProtection="1"/>
    <xf numFmtId="0" fontId="2" fillId="0" borderId="11" xfId="0" applyFont="1" applyFill="1" applyBorder="1" applyAlignment="1" applyProtection="1">
      <alignment wrapText="1"/>
    </xf>
    <xf numFmtId="0" fontId="2" fillId="0" borderId="12" xfId="0" applyFont="1" applyFill="1" applyBorder="1" applyAlignment="1" applyProtection="1">
      <alignment wrapText="1"/>
    </xf>
    <xf numFmtId="0" fontId="2" fillId="0" borderId="7" xfId="0" applyFont="1" applyFill="1" applyBorder="1" applyAlignment="1" applyProtection="1">
      <alignment wrapText="1"/>
    </xf>
    <xf numFmtId="0" fontId="2" fillId="0" borderId="11" xfId="0" applyFont="1" applyFill="1" applyBorder="1" applyAlignment="1" applyProtection="1">
      <alignment horizontal="right"/>
    </xf>
    <xf numFmtId="0" fontId="2" fillId="0" borderId="4" xfId="0" applyFont="1" applyFill="1" applyBorder="1" applyAlignment="1" applyProtection="1">
      <alignment horizontal="right"/>
    </xf>
    <xf numFmtId="0" fontId="2" fillId="3" borderId="5" xfId="0" applyFont="1" applyFill="1" applyBorder="1" applyAlignment="1" applyProtection="1">
      <alignment horizontal="center"/>
    </xf>
    <xf numFmtId="0" fontId="8" fillId="0" borderId="0" xfId="0" applyFont="1" applyAlignment="1" applyProtection="1">
      <alignment horizontal="left" wrapText="1"/>
    </xf>
    <xf numFmtId="0" fontId="7" fillId="0" borderId="0" xfId="0" applyFont="1" applyAlignment="1" applyProtection="1">
      <alignment wrapText="1"/>
    </xf>
    <xf numFmtId="0" fontId="2" fillId="0" borderId="13" xfId="0" applyFont="1" applyFill="1" applyBorder="1" applyAlignment="1" applyProtection="1">
      <alignment horizontal="left"/>
    </xf>
    <xf numFmtId="0" fontId="2" fillId="0" borderId="0" xfId="0" applyFont="1" applyFill="1" applyBorder="1" applyAlignment="1" applyProtection="1">
      <alignment horizontal="left"/>
    </xf>
    <xf numFmtId="0" fontId="4" fillId="0" borderId="14" xfId="0" applyFont="1" applyFill="1" applyBorder="1" applyAlignment="1" applyProtection="1">
      <alignment horizontal="right"/>
    </xf>
    <xf numFmtId="0" fontId="2" fillId="0" borderId="15" xfId="0" applyFont="1" applyFill="1" applyBorder="1" applyAlignment="1" applyProtection="1">
      <alignment horizontal="center" wrapText="1"/>
    </xf>
    <xf numFmtId="0" fontId="2" fillId="0" borderId="16" xfId="0" applyFont="1" applyFill="1" applyBorder="1" applyAlignment="1" applyProtection="1">
      <alignment horizontal="center" wrapText="1"/>
    </xf>
    <xf numFmtId="0" fontId="2" fillId="0" borderId="17" xfId="0" applyFont="1" applyFill="1" applyBorder="1" applyAlignment="1" applyProtection="1">
      <alignment horizontal="center"/>
    </xf>
    <xf numFmtId="0" fontId="2" fillId="0" borderId="15" xfId="5" applyFont="1" applyFill="1" applyBorder="1" applyAlignment="1" applyProtection="1">
      <alignment horizontal="center" wrapText="1"/>
    </xf>
    <xf numFmtId="0" fontId="2" fillId="0" borderId="16" xfId="5" applyFont="1" applyFill="1" applyBorder="1" applyAlignment="1" applyProtection="1">
      <alignment horizontal="center" wrapText="1"/>
    </xf>
    <xf numFmtId="0" fontId="2" fillId="3" borderId="5" xfId="0" applyFont="1" applyFill="1" applyBorder="1" applyProtection="1"/>
    <xf numFmtId="49" fontId="6" fillId="4" borderId="4" xfId="0" applyNumberFormat="1" applyFont="1" applyFill="1" applyBorder="1" applyAlignment="1" applyProtection="1">
      <alignment horizontal="center" vertical="center" wrapText="1"/>
      <protection locked="0"/>
    </xf>
    <xf numFmtId="0" fontId="21" fillId="5" borderId="0" xfId="2" applyFont="1" applyFill="1"/>
    <xf numFmtId="0" fontId="22" fillId="0" borderId="0" xfId="0" applyFont="1"/>
    <xf numFmtId="0" fontId="22" fillId="0" borderId="0" xfId="2" applyFont="1"/>
    <xf numFmtId="0" fontId="21" fillId="0" borderId="0" xfId="2" applyFont="1" applyFill="1" applyBorder="1" applyAlignment="1">
      <alignment wrapText="1"/>
    </xf>
    <xf numFmtId="0" fontId="21" fillId="0" borderId="0" xfId="2" applyFont="1" applyFill="1" applyAlignment="1">
      <alignment wrapText="1"/>
    </xf>
    <xf numFmtId="0" fontId="21" fillId="0" borderId="0" xfId="2" applyFont="1" applyAlignment="1">
      <alignment wrapText="1"/>
    </xf>
    <xf numFmtId="0" fontId="23" fillId="0" borderId="0" xfId="2" applyFont="1" applyFill="1" applyBorder="1" applyAlignment="1">
      <alignment wrapText="1"/>
    </xf>
    <xf numFmtId="0" fontId="23" fillId="0" borderId="0" xfId="2" applyFont="1" applyFill="1" applyAlignment="1">
      <alignment wrapText="1"/>
    </xf>
    <xf numFmtId="0" fontId="23" fillId="0" borderId="0" xfId="2" applyFont="1" applyAlignment="1">
      <alignment wrapText="1"/>
    </xf>
    <xf numFmtId="0" fontId="23" fillId="0" borderId="0" xfId="2" applyFont="1" applyAlignment="1">
      <alignment horizontal="left"/>
    </xf>
    <xf numFmtId="0" fontId="24" fillId="0" borderId="1" xfId="7" applyFont="1" applyFill="1" applyBorder="1" applyAlignment="1">
      <alignment wrapText="1"/>
    </xf>
    <xf numFmtId="0" fontId="22" fillId="0" borderId="0" xfId="2" applyFont="1" applyProtection="1"/>
    <xf numFmtId="0" fontId="25" fillId="0" borderId="0" xfId="5" applyFont="1" applyAlignment="1">
      <alignment horizontal="left" wrapText="1"/>
    </xf>
    <xf numFmtId="0" fontId="25" fillId="0" borderId="0" xfId="5" applyFont="1" applyAlignment="1">
      <alignment horizontal="left"/>
    </xf>
    <xf numFmtId="0" fontId="22" fillId="0" borderId="0" xfId="0" applyFont="1" applyFill="1" applyBorder="1"/>
    <xf numFmtId="0" fontId="22" fillId="0" borderId="0" xfId="2" applyFont="1" applyAlignment="1">
      <alignment horizontal="left"/>
    </xf>
    <xf numFmtId="0" fontId="22" fillId="0" borderId="0" xfId="2" applyFont="1" applyBorder="1" applyProtection="1"/>
    <xf numFmtId="0" fontId="22" fillId="0" borderId="0" xfId="2" applyFont="1" applyFill="1" applyBorder="1" applyProtection="1"/>
    <xf numFmtId="0" fontId="22" fillId="0" borderId="0" xfId="2" applyFont="1" applyAlignment="1" applyProtection="1">
      <alignment horizontal="left"/>
    </xf>
    <xf numFmtId="0" fontId="22" fillId="0" borderId="0" xfId="2" applyFont="1" applyBorder="1" applyAlignment="1" applyProtection="1">
      <alignment horizontal="left"/>
    </xf>
    <xf numFmtId="0" fontId="19" fillId="0" borderId="0" xfId="1" applyProtection="1"/>
    <xf numFmtId="0" fontId="0" fillId="0" borderId="0" xfId="0" applyAlignment="1" applyProtection="1">
      <alignment vertical="top"/>
    </xf>
    <xf numFmtId="1" fontId="2" fillId="0" borderId="18" xfId="0" applyNumberFormat="1" applyFont="1" applyFill="1" applyBorder="1" applyAlignment="1" applyProtection="1">
      <alignment horizontal="center"/>
    </xf>
    <xf numFmtId="0" fontId="2" fillId="0" borderId="5" xfId="0" applyFont="1" applyFill="1" applyBorder="1" applyAlignment="1" applyProtection="1">
      <alignment horizontal="center"/>
    </xf>
    <xf numFmtId="0" fontId="2" fillId="2" borderId="9" xfId="2" applyFont="1" applyFill="1" applyBorder="1" applyAlignment="1" applyProtection="1">
      <alignment wrapText="1"/>
    </xf>
    <xf numFmtId="0" fontId="4" fillId="0" borderId="3" xfId="0" applyFont="1" applyFill="1" applyBorder="1" applyAlignment="1" applyProtection="1">
      <alignment horizontal="right"/>
    </xf>
    <xf numFmtId="0" fontId="0" fillId="0" borderId="0" xfId="0" applyBorder="1" applyProtection="1">
      <protection locked="0"/>
    </xf>
    <xf numFmtId="0" fontId="10" fillId="0" borderId="0" xfId="0" applyFont="1"/>
    <xf numFmtId="0" fontId="19" fillId="0" borderId="0" xfId="1" applyAlignment="1" applyProtection="1">
      <alignment vertical="top"/>
    </xf>
    <xf numFmtId="0" fontId="10" fillId="2" borderId="8" xfId="2" applyFont="1" applyFill="1" applyBorder="1" applyAlignment="1" applyProtection="1">
      <alignment horizontal="left"/>
    </xf>
    <xf numFmtId="0" fontId="2" fillId="2" borderId="9" xfId="2" applyFont="1" applyFill="1" applyBorder="1" applyAlignment="1" applyProtection="1">
      <alignment horizontal="centerContinuous"/>
    </xf>
    <xf numFmtId="0" fontId="2" fillId="2" borderId="10" xfId="2" applyFont="1" applyFill="1" applyBorder="1" applyAlignment="1" applyProtection="1">
      <alignment horizontal="centerContinuous"/>
    </xf>
    <xf numFmtId="0" fontId="2" fillId="0" borderId="6" xfId="5" applyFont="1" applyFill="1" applyBorder="1" applyAlignment="1" applyProtection="1">
      <alignment horizontal="center" wrapText="1"/>
    </xf>
    <xf numFmtId="0" fontId="2" fillId="2" borderId="19" xfId="2" applyFont="1" applyFill="1" applyBorder="1" applyAlignment="1" applyProtection="1"/>
    <xf numFmtId="0" fontId="2" fillId="2" borderId="20" xfId="2" applyFont="1" applyFill="1" applyBorder="1" applyAlignment="1" applyProtection="1"/>
    <xf numFmtId="0" fontId="2" fillId="2" borderId="13" xfId="2" applyFont="1" applyFill="1" applyBorder="1" applyAlignment="1" applyProtection="1"/>
    <xf numFmtId="0" fontId="2" fillId="2" borderId="0" xfId="2" applyFont="1" applyFill="1" applyBorder="1" applyAlignment="1" applyProtection="1"/>
    <xf numFmtId="0" fontId="2" fillId="2" borderId="21" xfId="2" applyFont="1" applyFill="1" applyBorder="1" applyAlignment="1" applyProtection="1">
      <alignment wrapText="1"/>
    </xf>
    <xf numFmtId="0" fontId="2" fillId="2" borderId="22" xfId="2" applyFont="1" applyFill="1" applyBorder="1" applyAlignment="1" applyProtection="1">
      <alignment wrapText="1"/>
    </xf>
    <xf numFmtId="0" fontId="2" fillId="5" borderId="23" xfId="0" applyFont="1" applyFill="1" applyBorder="1" applyAlignment="1" applyProtection="1">
      <alignment wrapText="1"/>
    </xf>
    <xf numFmtId="0" fontId="2" fillId="5" borderId="5" xfId="0" applyFont="1" applyFill="1" applyBorder="1" applyAlignment="1" applyProtection="1">
      <alignment wrapText="1"/>
    </xf>
    <xf numFmtId="0" fontId="2" fillId="5" borderId="23" xfId="0" applyFont="1" applyFill="1" applyBorder="1" applyAlignment="1" applyProtection="1"/>
    <xf numFmtId="0" fontId="2" fillId="5" borderId="5" xfId="0" applyFont="1" applyFill="1" applyBorder="1" applyAlignment="1" applyProtection="1"/>
    <xf numFmtId="0" fontId="2" fillId="0" borderId="2" xfId="0" applyFont="1" applyFill="1" applyBorder="1" applyAlignment="1" applyProtection="1">
      <alignment horizontal="center"/>
    </xf>
    <xf numFmtId="0" fontId="10" fillId="2" borderId="0" xfId="2" applyFont="1" applyFill="1" applyBorder="1" applyAlignment="1" applyProtection="1"/>
    <xf numFmtId="0" fontId="2" fillId="2" borderId="0" xfId="2" applyFont="1" applyFill="1" applyBorder="1" applyAlignment="1" applyProtection="1">
      <alignment wrapText="1"/>
    </xf>
    <xf numFmtId="0" fontId="2" fillId="2" borderId="24" xfId="2" applyFont="1" applyFill="1" applyBorder="1" applyAlignment="1" applyProtection="1"/>
    <xf numFmtId="0" fontId="2" fillId="2" borderId="25" xfId="2" applyFont="1" applyFill="1" applyBorder="1" applyAlignment="1" applyProtection="1"/>
    <xf numFmtId="0" fontId="2" fillId="0" borderId="26" xfId="0" applyFont="1" applyFill="1" applyBorder="1" applyAlignment="1" applyProtection="1">
      <alignment horizontal="center" wrapText="1"/>
    </xf>
    <xf numFmtId="0" fontId="8" fillId="0" borderId="0" xfId="0" applyFont="1" applyAlignment="1" applyProtection="1">
      <alignment vertical="top" wrapText="1"/>
    </xf>
    <xf numFmtId="0" fontId="2" fillId="2" borderId="27" xfId="2" applyFont="1" applyFill="1" applyBorder="1" applyAlignment="1" applyProtection="1">
      <alignment wrapText="1"/>
    </xf>
    <xf numFmtId="0" fontId="2" fillId="0" borderId="0" xfId="0" applyFont="1" applyFill="1" applyBorder="1" applyAlignment="1" applyProtection="1">
      <alignment horizontal="center"/>
    </xf>
    <xf numFmtId="0" fontId="4" fillId="0" borderId="0" xfId="0" applyFont="1" applyFill="1" applyBorder="1" applyProtection="1"/>
    <xf numFmtId="0" fontId="2" fillId="0" borderId="0" xfId="0" applyFont="1" applyFill="1" applyBorder="1" applyProtection="1"/>
    <xf numFmtId="0" fontId="2" fillId="0" borderId="0" xfId="0" applyFont="1" applyFill="1" applyBorder="1" applyAlignment="1" applyProtection="1">
      <alignment horizontal="right"/>
    </xf>
    <xf numFmtId="0" fontId="2" fillId="0" borderId="0" xfId="0" applyFont="1" applyFill="1" applyBorder="1" applyAlignment="1" applyProtection="1">
      <alignment horizontal="center"/>
      <protection locked="0"/>
    </xf>
    <xf numFmtId="0" fontId="2" fillId="0" borderId="25" xfId="0" applyFont="1" applyFill="1" applyBorder="1" applyAlignment="1" applyProtection="1">
      <alignment horizontal="center"/>
    </xf>
    <xf numFmtId="0" fontId="2" fillId="0" borderId="28" xfId="0" applyFont="1" applyFill="1" applyBorder="1" applyAlignment="1" applyProtection="1">
      <alignment horizontal="center" wrapText="1"/>
    </xf>
    <xf numFmtId="0" fontId="2" fillId="2" borderId="29" xfId="2" applyFont="1" applyFill="1" applyBorder="1" applyAlignment="1" applyProtection="1">
      <alignment wrapText="1"/>
    </xf>
    <xf numFmtId="0" fontId="2" fillId="2" borderId="30" xfId="2" applyFont="1" applyFill="1" applyBorder="1" applyAlignment="1" applyProtection="1">
      <alignment wrapText="1"/>
    </xf>
    <xf numFmtId="0" fontId="2" fillId="3" borderId="0" xfId="0" applyFont="1" applyFill="1" applyBorder="1" applyAlignment="1" applyProtection="1">
      <alignment horizontal="right"/>
    </xf>
    <xf numFmtId="0" fontId="2" fillId="3" borderId="0" xfId="0" applyFont="1" applyFill="1" applyBorder="1" applyAlignment="1" applyProtection="1">
      <alignment horizontal="center"/>
    </xf>
    <xf numFmtId="0" fontId="2" fillId="2" borderId="31" xfId="2" applyFont="1" applyFill="1" applyBorder="1" applyAlignment="1" applyProtection="1">
      <alignment wrapText="1"/>
    </xf>
    <xf numFmtId="0" fontId="2" fillId="5" borderId="18" xfId="0" applyFont="1" applyFill="1" applyBorder="1" applyAlignment="1" applyProtection="1"/>
    <xf numFmtId="0" fontId="2" fillId="5" borderId="18" xfId="0" applyFont="1" applyFill="1" applyBorder="1" applyAlignment="1" applyProtection="1">
      <alignment wrapText="1"/>
    </xf>
    <xf numFmtId="0" fontId="10" fillId="2" borderId="13" xfId="2" applyFont="1" applyFill="1" applyBorder="1" applyAlignment="1" applyProtection="1"/>
    <xf numFmtId="0" fontId="4" fillId="0" borderId="20" xfId="0" applyFont="1" applyFill="1" applyBorder="1" applyProtection="1"/>
    <xf numFmtId="0" fontId="0" fillId="0" borderId="20" xfId="0" applyBorder="1" applyProtection="1">
      <protection locked="0"/>
    </xf>
    <xf numFmtId="0" fontId="2" fillId="0" borderId="20" xfId="0" applyFont="1" applyFill="1" applyBorder="1" applyProtection="1"/>
    <xf numFmtId="0" fontId="4" fillId="0" borderId="20" xfId="0" applyFont="1" applyFill="1" applyBorder="1" applyAlignment="1" applyProtection="1">
      <alignment horizontal="left"/>
    </xf>
    <xf numFmtId="0" fontId="2" fillId="3" borderId="20" xfId="0" applyFont="1" applyFill="1" applyBorder="1" applyAlignment="1" applyProtection="1">
      <alignment horizontal="right"/>
    </xf>
    <xf numFmtId="0" fontId="2" fillId="3" borderId="20" xfId="0" applyFont="1" applyFill="1" applyBorder="1" applyAlignment="1" applyProtection="1">
      <alignment horizontal="center"/>
    </xf>
    <xf numFmtId="0" fontId="2" fillId="0" borderId="24" xfId="0" applyFont="1" applyFill="1" applyBorder="1" applyAlignment="1" applyProtection="1">
      <alignment horizontal="center"/>
    </xf>
    <xf numFmtId="0" fontId="0" fillId="0" borderId="20" xfId="0" applyBorder="1" applyProtection="1"/>
    <xf numFmtId="49" fontId="4" fillId="4" borderId="32" xfId="0" applyNumberFormat="1" applyFont="1" applyFill="1" applyBorder="1" applyAlignment="1" applyProtection="1">
      <alignment wrapText="1" shrinkToFit="1"/>
      <protection locked="0"/>
    </xf>
    <xf numFmtId="0" fontId="2" fillId="0" borderId="29" xfId="0" applyFont="1" applyFill="1" applyBorder="1" applyAlignment="1" applyProtection="1">
      <alignment horizontal="left"/>
    </xf>
    <xf numFmtId="0" fontId="2" fillId="0" borderId="30" xfId="0" applyFont="1" applyFill="1" applyBorder="1" applyAlignment="1" applyProtection="1">
      <alignment horizontal="left"/>
    </xf>
    <xf numFmtId="0" fontId="2" fillId="0" borderId="33" xfId="0" applyFont="1" applyFill="1" applyBorder="1" applyAlignment="1" applyProtection="1">
      <alignment horizontal="left"/>
    </xf>
    <xf numFmtId="49" fontId="4" fillId="4" borderId="34" xfId="0" applyNumberFormat="1" applyFont="1" applyFill="1" applyBorder="1" applyAlignment="1" applyProtection="1">
      <alignment horizontal="center" wrapText="1" shrinkToFit="1"/>
      <protection locked="0"/>
    </xf>
    <xf numFmtId="0" fontId="22" fillId="0" borderId="0" xfId="2" applyFont="1" applyFill="1" applyAlignment="1" applyProtection="1">
      <alignment horizontal="left"/>
    </xf>
    <xf numFmtId="0" fontId="1" fillId="0" borderId="0" xfId="2" applyFont="1" applyFill="1" applyBorder="1" applyAlignment="1" applyProtection="1">
      <alignment horizontal="left" vertical="center" wrapText="1"/>
    </xf>
    <xf numFmtId="0" fontId="1" fillId="0" borderId="0" xfId="2" applyFont="1" applyFill="1" applyBorder="1" applyAlignment="1" applyProtection="1">
      <alignment horizontal="center" vertical="center" wrapText="1"/>
    </xf>
    <xf numFmtId="0" fontId="2" fillId="0" borderId="16" xfId="0" applyFont="1" applyBorder="1" applyAlignment="1" applyProtection="1">
      <alignment horizontal="center" wrapText="1"/>
    </xf>
    <xf numFmtId="49" fontId="6" fillId="4" borderId="35" xfId="0" applyNumberFormat="1" applyFont="1" applyFill="1" applyBorder="1" applyAlignment="1" applyProtection="1">
      <alignment horizontal="center" vertical="center" wrapText="1"/>
      <protection locked="0"/>
    </xf>
    <xf numFmtId="0" fontId="26" fillId="0" borderId="0" xfId="0" applyFont="1"/>
    <xf numFmtId="0" fontId="26" fillId="0" borderId="0" xfId="0" applyFont="1" applyProtection="1"/>
    <xf numFmtId="0" fontId="26" fillId="0" borderId="0" xfId="0" applyFont="1" applyAlignment="1" applyProtection="1">
      <alignment wrapText="1"/>
    </xf>
    <xf numFmtId="0" fontId="26" fillId="0" borderId="0" xfId="0" applyFont="1" applyAlignment="1" applyProtection="1">
      <alignment vertical="top" wrapText="1"/>
    </xf>
    <xf numFmtId="0" fontId="27" fillId="0" borderId="0" xfId="0" applyFont="1" applyAlignment="1" applyProtection="1">
      <alignment vertical="top" wrapText="1"/>
    </xf>
    <xf numFmtId="0" fontId="21" fillId="0" borderId="3" xfId="0" applyFont="1" applyFill="1" applyBorder="1" applyAlignment="1" applyProtection="1">
      <alignment horizontal="right" vertical="top" wrapText="1"/>
    </xf>
    <xf numFmtId="0" fontId="22" fillId="0" borderId="32" xfId="0" applyFont="1" applyFill="1" applyBorder="1" applyAlignment="1" applyProtection="1">
      <alignment horizontal="left" vertical="top" wrapText="1"/>
    </xf>
    <xf numFmtId="0" fontId="22" fillId="0" borderId="33" xfId="0" applyFont="1" applyFill="1" applyBorder="1" applyAlignment="1" applyProtection="1">
      <alignment horizontal="left" vertical="top" wrapText="1"/>
    </xf>
    <xf numFmtId="0" fontId="21" fillId="0" borderId="34" xfId="0" applyFont="1" applyFill="1" applyBorder="1" applyAlignment="1" applyProtection="1">
      <alignment horizontal="right" vertical="top" wrapText="1"/>
    </xf>
    <xf numFmtId="0" fontId="21" fillId="0" borderId="36" xfId="0" applyFont="1" applyFill="1" applyBorder="1" applyAlignment="1" applyProtection="1">
      <alignment horizontal="right" vertical="top" wrapText="1"/>
    </xf>
    <xf numFmtId="0" fontId="2" fillId="0" borderId="20" xfId="0" applyFont="1" applyFill="1" applyBorder="1" applyAlignment="1" applyProtection="1">
      <alignment horizontal="right"/>
    </xf>
    <xf numFmtId="0" fontId="28" fillId="0" borderId="0" xfId="0" applyFont="1" applyProtection="1"/>
    <xf numFmtId="0" fontId="2" fillId="0" borderId="6" xfId="0" applyFont="1" applyBorder="1" applyAlignment="1" applyProtection="1">
      <alignment horizontal="center" wrapText="1"/>
    </xf>
    <xf numFmtId="0" fontId="2" fillId="0" borderId="6" xfId="0" applyFont="1" applyFill="1" applyBorder="1" applyAlignment="1" applyProtection="1">
      <alignment horizontal="center" wrapText="1"/>
    </xf>
    <xf numFmtId="1" fontId="2" fillId="0" borderId="20" xfId="0" applyNumberFormat="1" applyFont="1" applyFill="1" applyBorder="1" applyAlignment="1" applyProtection="1">
      <alignment horizontal="center"/>
      <protection locked="0"/>
    </xf>
    <xf numFmtId="0" fontId="29" fillId="6" borderId="0" xfId="0" applyFont="1" applyFill="1" applyAlignment="1" applyProtection="1">
      <alignment vertical="top"/>
    </xf>
    <xf numFmtId="0" fontId="29" fillId="0" borderId="0" xfId="0" applyFont="1" applyProtection="1"/>
    <xf numFmtId="0" fontId="29" fillId="0" borderId="0" xfId="0" applyFont="1" applyAlignment="1" applyProtection="1">
      <alignment vertical="top" wrapText="1"/>
    </xf>
    <xf numFmtId="0" fontId="29" fillId="0" borderId="0" xfId="0" applyFont="1" applyAlignment="1" applyProtection="1">
      <alignment vertical="center"/>
    </xf>
    <xf numFmtId="0" fontId="29" fillId="0" borderId="0" xfId="0" applyFont="1" applyAlignment="1" applyProtection="1">
      <alignment vertical="top"/>
    </xf>
    <xf numFmtId="0" fontId="26" fillId="0" borderId="0" xfId="0" applyFont="1" applyAlignment="1" applyProtection="1">
      <alignment vertical="center" wrapText="1"/>
    </xf>
    <xf numFmtId="0" fontId="30" fillId="0" borderId="0" xfId="0" applyFont="1" applyAlignment="1" applyProtection="1">
      <alignment vertical="top"/>
    </xf>
    <xf numFmtId="0" fontId="22" fillId="6" borderId="32" xfId="0" applyFont="1" applyFill="1" applyBorder="1" applyAlignment="1" applyProtection="1">
      <alignment horizontal="left" vertical="top" wrapText="1"/>
    </xf>
    <xf numFmtId="0" fontId="21" fillId="0" borderId="3" xfId="0" applyFont="1" applyFill="1" applyBorder="1" applyAlignment="1" applyProtection="1">
      <alignment horizontal="right" vertical="top" wrapText="1"/>
    </xf>
    <xf numFmtId="0" fontId="29" fillId="0" borderId="0" xfId="0" applyFont="1"/>
    <xf numFmtId="0" fontId="22" fillId="0" borderId="0" xfId="2" applyFont="1" applyFill="1"/>
    <xf numFmtId="0" fontId="22" fillId="0" borderId="0" xfId="2" applyFont="1" applyFill="1" applyProtection="1"/>
    <xf numFmtId="0" fontId="21" fillId="0" borderId="3" xfId="0" applyFont="1" applyFill="1" applyBorder="1" applyAlignment="1" applyProtection="1">
      <alignment horizontal="right" vertical="top" wrapText="1"/>
    </xf>
    <xf numFmtId="0" fontId="21" fillId="0" borderId="3" xfId="0" applyFont="1" applyFill="1" applyBorder="1" applyAlignment="1" applyProtection="1">
      <alignment horizontal="right" vertical="top" wrapText="1"/>
    </xf>
    <xf numFmtId="0" fontId="2" fillId="0" borderId="37" xfId="0" applyFont="1" applyBorder="1" applyAlignment="1" applyProtection="1">
      <alignment horizontal="center" wrapText="1"/>
    </xf>
    <xf numFmtId="49" fontId="4" fillId="4" borderId="35" xfId="0" applyNumberFormat="1" applyFont="1" applyFill="1" applyBorder="1" applyAlignment="1" applyProtection="1">
      <alignment horizontal="center" wrapText="1" shrinkToFit="1"/>
      <protection locked="0"/>
    </xf>
    <xf numFmtId="0" fontId="2" fillId="0" borderId="4" xfId="0" applyFont="1" applyBorder="1" applyAlignment="1">
      <alignment horizontal="left"/>
    </xf>
    <xf numFmtId="0" fontId="22" fillId="0" borderId="0" xfId="0" applyFont="1" applyAlignment="1"/>
    <xf numFmtId="0" fontId="23" fillId="0" borderId="0" xfId="2" applyFont="1" applyFill="1" applyAlignment="1">
      <alignment wrapText="1"/>
    </xf>
    <xf numFmtId="0" fontId="21" fillId="0" borderId="0" xfId="0" applyFont="1" applyAlignment="1">
      <alignment wrapText="1"/>
    </xf>
    <xf numFmtId="0" fontId="21" fillId="0" borderId="3" xfId="0" applyFont="1" applyFill="1" applyBorder="1" applyAlignment="1" applyProtection="1">
      <alignment horizontal="right" vertical="top" wrapText="1"/>
    </xf>
    <xf numFmtId="0" fontId="22" fillId="0" borderId="32" xfId="0" applyFont="1" applyFill="1" applyBorder="1" applyAlignment="1" applyProtection="1">
      <alignment horizontal="left" vertical="top" wrapText="1"/>
    </xf>
    <xf numFmtId="0" fontId="4" fillId="0" borderId="4" xfId="0" applyFont="1" applyBorder="1"/>
    <xf numFmtId="0" fontId="4" fillId="7" borderId="4" xfId="0" applyFont="1" applyFill="1" applyBorder="1" applyAlignment="1" applyProtection="1">
      <alignment horizontal="right"/>
      <protection locked="0"/>
    </xf>
    <xf numFmtId="0" fontId="4" fillId="7" borderId="4" xfId="0" quotePrefix="1" applyFont="1" applyFill="1" applyBorder="1" applyAlignment="1" applyProtection="1">
      <alignment horizontal="left"/>
      <protection locked="0"/>
    </xf>
    <xf numFmtId="0" fontId="4" fillId="7" borderId="4" xfId="0" applyFont="1" applyFill="1" applyBorder="1" applyAlignment="1" applyProtection="1">
      <alignment horizontal="left"/>
      <protection locked="0"/>
    </xf>
    <xf numFmtId="0" fontId="2" fillId="8" borderId="23" xfId="0" applyFont="1" applyFill="1" applyBorder="1" applyAlignment="1" applyProtection="1"/>
    <xf numFmtId="0" fontId="2" fillId="8" borderId="5" xfId="0" applyFont="1" applyFill="1" applyBorder="1" applyAlignment="1" applyProtection="1"/>
    <xf numFmtId="0" fontId="2" fillId="8" borderId="18" xfId="0" applyFont="1" applyFill="1" applyBorder="1" applyAlignment="1" applyProtection="1"/>
    <xf numFmtId="0" fontId="2" fillId="2" borderId="38" xfId="2" applyFont="1" applyFill="1" applyBorder="1" applyAlignment="1" applyProtection="1">
      <alignment wrapText="1"/>
    </xf>
    <xf numFmtId="0" fontId="2" fillId="2" borderId="14" xfId="2" applyFont="1" applyFill="1" applyBorder="1" applyAlignment="1" applyProtection="1">
      <alignment wrapText="1"/>
    </xf>
    <xf numFmtId="0" fontId="2" fillId="2" borderId="39" xfId="2" applyFont="1" applyFill="1" applyBorder="1" applyAlignment="1" applyProtection="1">
      <alignment wrapText="1"/>
    </xf>
    <xf numFmtId="0" fontId="2" fillId="9" borderId="23" xfId="0" applyFont="1" applyFill="1" applyBorder="1" applyAlignment="1" applyProtection="1"/>
    <xf numFmtId="0" fontId="2" fillId="9" borderId="5" xfId="0" applyFont="1" applyFill="1" applyBorder="1" applyAlignment="1" applyProtection="1"/>
    <xf numFmtId="0" fontId="4" fillId="9" borderId="18" xfId="0" applyFont="1" applyFill="1" applyBorder="1" applyAlignment="1" applyProtection="1"/>
    <xf numFmtId="49" fontId="4" fillId="4" borderId="4" xfId="0" applyNumberFormat="1" applyFont="1" applyFill="1" applyBorder="1" applyAlignment="1" applyProtection="1">
      <alignment horizontal="left" wrapText="1" shrinkToFit="1"/>
      <protection locked="0"/>
    </xf>
    <xf numFmtId="0" fontId="4" fillId="4" borderId="4" xfId="0" applyNumberFormat="1" applyFont="1" applyFill="1" applyBorder="1" applyAlignment="1" applyProtection="1">
      <alignment horizontal="left" wrapText="1" shrinkToFit="1"/>
      <protection locked="0"/>
    </xf>
    <xf numFmtId="0" fontId="4" fillId="4" borderId="3" xfId="0" applyNumberFormat="1" applyFont="1" applyFill="1" applyBorder="1" applyAlignment="1" applyProtection="1">
      <alignment horizontal="left" wrapText="1" shrinkToFit="1"/>
      <protection locked="0"/>
    </xf>
    <xf numFmtId="0" fontId="2" fillId="0" borderId="20" xfId="0" applyFont="1" applyFill="1" applyBorder="1" applyAlignment="1" applyProtection="1">
      <alignment horizontal="center"/>
      <protection locked="0"/>
    </xf>
    <xf numFmtId="0" fontId="2" fillId="0" borderId="20" xfId="0" applyFont="1" applyFill="1" applyBorder="1" applyAlignment="1" applyProtection="1">
      <alignment horizontal="center"/>
    </xf>
    <xf numFmtId="0" fontId="21" fillId="0" borderId="3" xfId="0" applyFont="1" applyFill="1" applyBorder="1" applyAlignment="1" applyProtection="1">
      <alignment horizontal="right" vertical="top" wrapText="1"/>
    </xf>
    <xf numFmtId="0" fontId="4" fillId="0" borderId="0" xfId="2" applyFont="1" applyBorder="1" applyAlignment="1" applyProtection="1">
      <alignment horizontal="center"/>
    </xf>
    <xf numFmtId="1" fontId="2" fillId="0" borderId="25" xfId="0" applyNumberFormat="1" applyFont="1" applyFill="1" applyBorder="1" applyAlignment="1" applyProtection="1">
      <alignment horizontal="center"/>
    </xf>
    <xf numFmtId="1" fontId="0" fillId="0" borderId="0" xfId="0" applyNumberFormat="1" applyProtection="1"/>
    <xf numFmtId="49" fontId="0" fillId="0" borderId="0" xfId="0" applyNumberFormat="1"/>
    <xf numFmtId="0" fontId="18" fillId="0" borderId="0" xfId="6"/>
    <xf numFmtId="0" fontId="21" fillId="0" borderId="3" xfId="0" applyFont="1" applyFill="1" applyBorder="1" applyAlignment="1" applyProtection="1">
      <alignment horizontal="right" vertical="top" wrapText="1"/>
    </xf>
    <xf numFmtId="0" fontId="4" fillId="3" borderId="0" xfId="0" applyFont="1" applyFill="1" applyBorder="1" applyAlignment="1" applyProtection="1">
      <alignment horizontal="left" vertical="top" wrapText="1" indent="1"/>
      <protection locked="0"/>
    </xf>
    <xf numFmtId="0" fontId="3" fillId="2" borderId="40" xfId="0" applyFont="1" applyFill="1" applyBorder="1" applyAlignment="1" applyProtection="1">
      <alignment horizontal="center"/>
      <protection locked="0"/>
    </xf>
    <xf numFmtId="0" fontId="3" fillId="2" borderId="41" xfId="0" applyFont="1" applyFill="1" applyBorder="1" applyAlignment="1" applyProtection="1">
      <alignment horizontal="center"/>
      <protection locked="0"/>
    </xf>
    <xf numFmtId="0" fontId="3" fillId="2" borderId="42" xfId="0" applyFont="1" applyFill="1" applyBorder="1" applyAlignment="1" applyProtection="1">
      <alignment horizontal="center"/>
      <protection locked="0"/>
    </xf>
    <xf numFmtId="166" fontId="0" fillId="0" borderId="4" xfId="0" applyNumberFormat="1" applyBorder="1" applyAlignment="1">
      <alignment horizontal="center"/>
    </xf>
    <xf numFmtId="0" fontId="4" fillId="3" borderId="26" xfId="0" quotePrefix="1" applyFont="1" applyFill="1" applyBorder="1" applyAlignment="1" applyProtection="1">
      <alignment horizontal="center" vertical="top" wrapText="1"/>
      <protection locked="0"/>
    </xf>
    <xf numFmtId="0" fontId="4" fillId="0" borderId="43" xfId="0" applyFont="1" applyBorder="1"/>
    <xf numFmtId="0" fontId="4" fillId="3" borderId="26" xfId="0" applyFont="1" applyFill="1" applyBorder="1" applyAlignment="1" applyProtection="1">
      <alignment horizontal="center" vertical="top" wrapText="1"/>
      <protection locked="0"/>
    </xf>
    <xf numFmtId="0" fontId="2" fillId="5" borderId="2" xfId="0" applyFont="1" applyFill="1" applyBorder="1" applyAlignment="1" applyProtection="1"/>
    <xf numFmtId="49" fontId="6" fillId="4" borderId="3" xfId="5" applyNumberFormat="1" applyFont="1" applyFill="1" applyBorder="1" applyAlignment="1" applyProtection="1">
      <alignment horizontal="center" vertical="center" wrapText="1"/>
      <protection locked="0"/>
    </xf>
    <xf numFmtId="0" fontId="1" fillId="0" borderId="0" xfId="0" applyFont="1" applyAlignment="1" applyProtection="1">
      <alignment vertical="top" wrapText="1"/>
    </xf>
    <xf numFmtId="0" fontId="8" fillId="0" borderId="0" xfId="0" applyFont="1" applyAlignment="1" applyProtection="1">
      <alignment wrapText="1"/>
    </xf>
    <xf numFmtId="0" fontId="1" fillId="0" borderId="0" xfId="2" applyFont="1" applyBorder="1" applyAlignment="1" applyProtection="1">
      <alignment vertical="center" wrapText="1"/>
    </xf>
    <xf numFmtId="0" fontId="19" fillId="0" borderId="44" xfId="1" applyFill="1" applyBorder="1" applyAlignment="1" applyProtection="1">
      <alignment horizontal="left" vertical="top" wrapText="1"/>
      <protection locked="0"/>
    </xf>
    <xf numFmtId="0" fontId="19" fillId="0" borderId="0" xfId="1"/>
    <xf numFmtId="0" fontId="19" fillId="0" borderId="44" xfId="1" applyFill="1" applyBorder="1" applyAlignment="1" applyProtection="1">
      <alignment horizontal="left" vertical="top" wrapText="1"/>
      <protection locked="0"/>
    </xf>
    <xf numFmtId="0" fontId="19" fillId="0" borderId="36" xfId="1" applyFill="1" applyBorder="1" applyAlignment="1" applyProtection="1">
      <alignment horizontal="right" vertical="top" wrapText="1"/>
    </xf>
    <xf numFmtId="0" fontId="4" fillId="0" borderId="45" xfId="0" applyFont="1" applyBorder="1"/>
    <xf numFmtId="0" fontId="19" fillId="0" borderId="44" xfId="1" applyFill="1" applyBorder="1" applyAlignment="1" applyProtection="1">
      <alignment horizontal="left" vertical="top" wrapText="1"/>
      <protection locked="0"/>
    </xf>
    <xf numFmtId="0" fontId="4" fillId="0" borderId="46" xfId="0" applyFont="1" applyBorder="1" applyAlignment="1">
      <alignment wrapText="1"/>
    </xf>
    <xf numFmtId="0" fontId="4" fillId="3" borderId="47" xfId="0" applyFont="1" applyFill="1" applyBorder="1" applyAlignment="1" applyProtection="1">
      <alignment horizontal="center" vertical="center" wrapText="1"/>
      <protection locked="0"/>
    </xf>
    <xf numFmtId="166" fontId="0" fillId="0" borderId="48" xfId="0" applyNumberFormat="1" applyBorder="1" applyAlignment="1">
      <alignment horizontal="center" vertical="center"/>
    </xf>
    <xf numFmtId="0" fontId="4" fillId="3" borderId="26" xfId="0" applyFont="1" applyFill="1" applyBorder="1" applyAlignment="1" applyProtection="1">
      <alignment horizontal="center" vertical="center" wrapText="1"/>
      <protection locked="0"/>
    </xf>
    <xf numFmtId="166" fontId="0" fillId="0" borderId="4" xfId="0" applyNumberFormat="1" applyBorder="1" applyAlignment="1">
      <alignment horizontal="center" vertical="center"/>
    </xf>
    <xf numFmtId="0" fontId="4" fillId="0" borderId="45" xfId="0" applyFont="1" applyBorder="1" applyAlignment="1">
      <alignment wrapText="1"/>
    </xf>
    <xf numFmtId="49" fontId="4" fillId="0" borderId="5" xfId="0" applyNumberFormat="1" applyFont="1" applyFill="1" applyBorder="1" applyAlignment="1" applyProtection="1">
      <alignment horizontal="left"/>
    </xf>
    <xf numFmtId="0" fontId="6" fillId="0" borderId="20" xfId="0" applyNumberFormat="1" applyFont="1" applyFill="1" applyBorder="1" applyProtection="1"/>
    <xf numFmtId="0" fontId="2" fillId="6" borderId="26" xfId="0" applyFont="1" applyFill="1" applyBorder="1" applyAlignment="1" applyProtection="1">
      <alignment horizontal="left"/>
    </xf>
    <xf numFmtId="0" fontId="2" fillId="6" borderId="4" xfId="0" applyFont="1" applyFill="1" applyBorder="1" applyAlignment="1" applyProtection="1">
      <alignment horizontal="left"/>
    </xf>
    <xf numFmtId="49" fontId="2" fillId="6" borderId="4" xfId="0" applyNumberFormat="1" applyFont="1" applyFill="1" applyBorder="1" applyAlignment="1" applyProtection="1">
      <alignment horizontal="left" wrapText="1" shrinkToFit="1"/>
    </xf>
    <xf numFmtId="49" fontId="4" fillId="4" borderId="14" xfId="0" applyNumberFormat="1" applyFont="1" applyFill="1" applyBorder="1" applyAlignment="1" applyProtection="1">
      <alignment horizontal="left" wrapText="1" shrinkToFit="1"/>
      <protection locked="0"/>
    </xf>
    <xf numFmtId="49" fontId="4" fillId="4" borderId="39" xfId="0" applyNumberFormat="1" applyFont="1" applyFill="1" applyBorder="1" applyAlignment="1" applyProtection="1">
      <alignment horizontal="left" wrapText="1" shrinkToFit="1"/>
      <protection locked="0"/>
    </xf>
    <xf numFmtId="49" fontId="4" fillId="4" borderId="3" xfId="0" applyNumberFormat="1" applyFont="1" applyFill="1" applyBorder="1" applyAlignment="1" applyProtection="1">
      <alignment horizontal="left" wrapText="1" shrinkToFit="1"/>
      <protection locked="0"/>
    </xf>
    <xf numFmtId="0" fontId="4" fillId="4" borderId="4" xfId="0" applyNumberFormat="1" applyFont="1" applyFill="1" applyBorder="1" applyAlignment="1" applyProtection="1">
      <alignment horizontal="left" wrapText="1" shrinkToFit="1"/>
      <protection locked="0"/>
    </xf>
    <xf numFmtId="0" fontId="2" fillId="0" borderId="26" xfId="0" applyFont="1" applyBorder="1" applyAlignment="1" applyProtection="1">
      <alignment horizontal="left"/>
    </xf>
    <xf numFmtId="0" fontId="2" fillId="0" borderId="4" xfId="0" applyFont="1" applyBorder="1" applyAlignment="1" applyProtection="1">
      <alignment horizontal="left"/>
    </xf>
    <xf numFmtId="0" fontId="2" fillId="3" borderId="0" xfId="0" applyFont="1" applyFill="1" applyBorder="1" applyAlignment="1" applyProtection="1">
      <alignment horizontal="left" vertical="center" wrapText="1"/>
      <protection locked="0"/>
    </xf>
    <xf numFmtId="0" fontId="4" fillId="3" borderId="9" xfId="0" applyFont="1" applyFill="1" applyBorder="1" applyAlignment="1" applyProtection="1">
      <alignment horizontal="left" vertical="top" wrapText="1"/>
      <protection locked="0"/>
    </xf>
    <xf numFmtId="0" fontId="3" fillId="2" borderId="0" xfId="0" applyFont="1" applyFill="1" applyBorder="1" applyAlignment="1" applyProtection="1">
      <alignment horizontal="center"/>
      <protection locked="0"/>
    </xf>
    <xf numFmtId="0" fontId="2" fillId="6" borderId="0" xfId="0" applyFont="1" applyFill="1" applyBorder="1" applyAlignment="1" applyProtection="1">
      <alignment horizontal="left" vertical="top" wrapText="1"/>
      <protection locked="0"/>
    </xf>
    <xf numFmtId="0" fontId="11" fillId="2" borderId="0" xfId="0" applyFont="1" applyFill="1" applyBorder="1" applyAlignment="1" applyProtection="1">
      <alignment horizontal="center"/>
      <protection locked="0"/>
    </xf>
    <xf numFmtId="0" fontId="12" fillId="2" borderId="0" xfId="0" applyFont="1" applyFill="1" applyBorder="1" applyAlignment="1" applyProtection="1">
      <alignment horizontal="center"/>
      <protection locked="0"/>
    </xf>
    <xf numFmtId="0" fontId="12" fillId="2" borderId="0" xfId="0" applyFont="1" applyFill="1" applyBorder="1" applyAlignment="1" applyProtection="1">
      <alignment horizontal="center" wrapText="1"/>
      <protection locked="0"/>
    </xf>
    <xf numFmtId="0" fontId="0" fillId="3" borderId="0" xfId="0" applyFill="1" applyBorder="1" applyAlignment="1" applyProtection="1">
      <alignment horizontal="center"/>
      <protection locked="0"/>
    </xf>
    <xf numFmtId="0" fontId="8" fillId="0" borderId="0" xfId="0" applyFont="1" applyFill="1" applyAlignment="1" applyProtection="1">
      <alignment horizontal="left" wrapText="1"/>
    </xf>
    <xf numFmtId="0" fontId="22" fillId="0" borderId="34" xfId="2" applyFont="1" applyFill="1" applyBorder="1" applyAlignment="1" applyProtection="1">
      <alignment horizontal="left" wrapText="1"/>
    </xf>
    <xf numFmtId="0" fontId="22" fillId="0" borderId="33" xfId="2" applyFont="1" applyFill="1" applyBorder="1" applyAlignment="1" applyProtection="1">
      <alignment horizontal="left" wrapText="1"/>
    </xf>
    <xf numFmtId="0" fontId="33" fillId="2" borderId="3" xfId="2" applyFont="1" applyFill="1" applyBorder="1" applyAlignment="1" applyProtection="1">
      <alignment horizontal="center"/>
    </xf>
    <xf numFmtId="0" fontId="33" fillId="2" borderId="32" xfId="2" applyFont="1" applyFill="1" applyBorder="1" applyAlignment="1" applyProtection="1">
      <alignment horizontal="center"/>
    </xf>
    <xf numFmtId="0" fontId="21" fillId="0" borderId="3" xfId="0" applyFont="1" applyFill="1" applyBorder="1" applyAlignment="1" applyProtection="1">
      <alignment horizontal="right" vertical="top" wrapText="1"/>
    </xf>
    <xf numFmtId="0" fontId="31" fillId="5" borderId="3" xfId="0" applyFont="1" applyFill="1" applyBorder="1" applyAlignment="1" applyProtection="1">
      <alignment horizontal="center" wrapText="1"/>
    </xf>
    <xf numFmtId="0" fontId="31" fillId="5" borderId="32" xfId="0" applyFont="1" applyFill="1" applyBorder="1" applyAlignment="1" applyProtection="1">
      <alignment horizontal="center" wrapText="1"/>
    </xf>
    <xf numFmtId="0" fontId="19" fillId="0" borderId="36" xfId="1" applyFill="1" applyBorder="1" applyAlignment="1" applyProtection="1">
      <alignment horizontal="left" vertical="top" wrapText="1"/>
      <protection locked="0"/>
    </xf>
    <xf numFmtId="0" fontId="34" fillId="0" borderId="44" xfId="1" applyFont="1" applyFill="1" applyBorder="1" applyAlignment="1" applyProtection="1">
      <alignment horizontal="left" vertical="top" wrapText="1"/>
      <protection locked="0"/>
    </xf>
    <xf numFmtId="0" fontId="19" fillId="0" borderId="44" xfId="1" applyFill="1" applyBorder="1" applyAlignment="1" applyProtection="1">
      <alignment horizontal="left" vertical="top" wrapText="1"/>
      <protection locked="0"/>
    </xf>
    <xf numFmtId="0" fontId="32" fillId="0" borderId="3" xfId="0" applyFont="1" applyFill="1" applyBorder="1" applyAlignment="1" applyProtection="1">
      <alignment horizontal="left" vertical="top" wrapText="1" indent="1"/>
    </xf>
    <xf numFmtId="0" fontId="32" fillId="0" borderId="32" xfId="0" applyFont="1" applyFill="1" applyBorder="1" applyAlignment="1" applyProtection="1">
      <alignment horizontal="left" vertical="top" wrapText="1" indent="1"/>
    </xf>
    <xf numFmtId="0" fontId="21" fillId="0" borderId="32" xfId="0" applyFont="1" applyFill="1" applyBorder="1" applyAlignment="1" applyProtection="1">
      <alignment horizontal="left" vertical="top" wrapText="1" indent="1"/>
    </xf>
    <xf numFmtId="0" fontId="2" fillId="6" borderId="26" xfId="0" applyFont="1" applyFill="1" applyBorder="1" applyAlignment="1" applyProtection="1">
      <alignment horizontal="left"/>
    </xf>
    <xf numFmtId="0" fontId="2" fillId="6" borderId="4" xfId="0" applyFont="1" applyFill="1" applyBorder="1" applyAlignment="1" applyProtection="1">
      <alignment horizontal="left"/>
    </xf>
    <xf numFmtId="49" fontId="4" fillId="6" borderId="4" xfId="0" applyNumberFormat="1" applyFont="1" applyFill="1" applyBorder="1" applyAlignment="1" applyProtection="1">
      <alignment horizontal="center" vertical="top" wrapText="1" shrinkToFit="1"/>
    </xf>
    <xf numFmtId="49" fontId="4" fillId="6" borderId="35" xfId="0" applyNumberFormat="1" applyFont="1" applyFill="1" applyBorder="1" applyAlignment="1" applyProtection="1">
      <alignment horizontal="center" vertical="top" wrapText="1" shrinkToFit="1"/>
    </xf>
    <xf numFmtId="49" fontId="4" fillId="6" borderId="43" xfId="0" applyNumberFormat="1" applyFont="1" applyFill="1" applyBorder="1" applyAlignment="1" applyProtection="1">
      <alignment horizontal="center" vertical="top" wrapText="1" shrinkToFit="1"/>
    </xf>
    <xf numFmtId="49" fontId="4" fillId="6" borderId="49" xfId="0" applyNumberFormat="1" applyFont="1" applyFill="1" applyBorder="1" applyAlignment="1" applyProtection="1">
      <alignment horizontal="center" vertical="top" wrapText="1" shrinkToFit="1"/>
    </xf>
    <xf numFmtId="49" fontId="4" fillId="6" borderId="21" xfId="0" applyNumberFormat="1" applyFont="1" applyFill="1" applyBorder="1" applyAlignment="1" applyProtection="1">
      <alignment horizontal="center" wrapText="1" shrinkToFit="1"/>
    </xf>
    <xf numFmtId="49" fontId="4" fillId="6" borderId="22" xfId="0" applyNumberFormat="1" applyFont="1" applyFill="1" applyBorder="1" applyAlignment="1" applyProtection="1">
      <alignment horizontal="center" wrapText="1" shrinkToFit="1"/>
    </xf>
    <xf numFmtId="49" fontId="4" fillId="0" borderId="36" xfId="0" applyNumberFormat="1" applyFont="1" applyFill="1" applyBorder="1" applyAlignment="1" applyProtection="1">
      <alignment horizontal="left"/>
    </xf>
    <xf numFmtId="49" fontId="4" fillId="0" borderId="17" xfId="0" applyNumberFormat="1" applyFont="1" applyFill="1" applyBorder="1" applyAlignment="1" applyProtection="1">
      <alignment horizontal="left"/>
    </xf>
    <xf numFmtId="49" fontId="4" fillId="4" borderId="14" xfId="0" applyNumberFormat="1" applyFont="1" applyFill="1" applyBorder="1" applyAlignment="1" applyProtection="1">
      <alignment horizontal="left" wrapText="1" shrinkToFit="1"/>
      <protection locked="0"/>
    </xf>
    <xf numFmtId="49" fontId="4" fillId="4" borderId="39" xfId="0" applyNumberFormat="1" applyFont="1" applyFill="1" applyBorder="1" applyAlignment="1" applyProtection="1">
      <alignment horizontal="left" wrapText="1" shrinkToFit="1"/>
      <protection locked="0"/>
    </xf>
    <xf numFmtId="0" fontId="2" fillId="0" borderId="26" xfId="0" applyFont="1" applyBorder="1" applyAlignment="1" applyProtection="1">
      <alignment horizontal="left"/>
    </xf>
    <xf numFmtId="0" fontId="2" fillId="0" borderId="4" xfId="0" applyFont="1" applyBorder="1" applyAlignment="1" applyProtection="1">
      <alignment horizontal="left"/>
    </xf>
    <xf numFmtId="0" fontId="4" fillId="4" borderId="4" xfId="0" applyNumberFormat="1" applyFont="1" applyFill="1" applyBorder="1" applyAlignment="1" applyProtection="1">
      <alignment horizontal="left" wrapText="1" shrinkToFit="1"/>
      <protection locked="0"/>
    </xf>
    <xf numFmtId="0" fontId="4" fillId="4" borderId="43" xfId="0" applyNumberFormat="1" applyFont="1" applyFill="1" applyBorder="1" applyAlignment="1" applyProtection="1">
      <alignment horizontal="left" wrapText="1" shrinkToFit="1"/>
      <protection locked="0"/>
    </xf>
    <xf numFmtId="49" fontId="4" fillId="4" borderId="3" xfId="0" applyNumberFormat="1" applyFont="1" applyFill="1" applyBorder="1" applyAlignment="1" applyProtection="1">
      <alignment horizontal="left" wrapText="1" shrinkToFit="1"/>
      <protection locked="0"/>
    </xf>
    <xf numFmtId="49" fontId="4" fillId="4" borderId="3" xfId="0" applyNumberFormat="1" applyFont="1" applyFill="1" applyBorder="1" applyAlignment="1" applyProtection="1">
      <alignment horizontal="center" wrapText="1" shrinkToFit="1"/>
      <protection locked="0"/>
    </xf>
    <xf numFmtId="49" fontId="4" fillId="4" borderId="14" xfId="0" applyNumberFormat="1" applyFont="1" applyFill="1" applyBorder="1" applyAlignment="1" applyProtection="1">
      <alignment horizontal="center" wrapText="1" shrinkToFit="1"/>
      <protection locked="0"/>
    </xf>
    <xf numFmtId="49" fontId="4" fillId="4" borderId="39" xfId="0" applyNumberFormat="1" applyFont="1" applyFill="1" applyBorder="1" applyAlignment="1" applyProtection="1">
      <alignment horizontal="center" wrapText="1" shrinkToFit="1"/>
      <protection locked="0"/>
    </xf>
    <xf numFmtId="0" fontId="2" fillId="3" borderId="23" xfId="0" applyFont="1" applyFill="1" applyBorder="1" applyAlignment="1" applyProtection="1">
      <alignment horizontal="center"/>
    </xf>
    <xf numFmtId="0" fontId="2" fillId="3" borderId="5" xfId="0" applyFont="1" applyFill="1" applyBorder="1" applyAlignment="1" applyProtection="1">
      <alignment horizontal="center"/>
    </xf>
    <xf numFmtId="0" fontId="2" fillId="0" borderId="38" xfId="0" applyFont="1" applyFill="1" applyBorder="1" applyAlignment="1" applyProtection="1">
      <alignment horizontal="left"/>
    </xf>
    <xf numFmtId="0" fontId="2" fillId="0" borderId="14" xfId="0" applyFont="1" applyFill="1" applyBorder="1" applyAlignment="1" applyProtection="1">
      <alignment horizontal="left"/>
    </xf>
    <xf numFmtId="0" fontId="2" fillId="0" borderId="32" xfId="0" applyFont="1" applyFill="1" applyBorder="1" applyAlignment="1" applyProtection="1">
      <alignment horizontal="left"/>
    </xf>
    <xf numFmtId="49" fontId="4" fillId="4" borderId="32" xfId="0" applyNumberFormat="1" applyFont="1" applyFill="1" applyBorder="1" applyAlignment="1" applyProtection="1">
      <alignment horizontal="center" wrapText="1" shrinkToFit="1"/>
      <protection locked="0"/>
    </xf>
    <xf numFmtId="0" fontId="2" fillId="0" borderId="29" xfId="0" applyFont="1" applyFill="1" applyBorder="1" applyAlignment="1" applyProtection="1">
      <alignment horizontal="left" vertical="center" wrapText="1"/>
    </xf>
    <xf numFmtId="0" fontId="2" fillId="0" borderId="30" xfId="0" applyFont="1" applyFill="1" applyBorder="1" applyAlignment="1" applyProtection="1">
      <alignment horizontal="left" vertical="center" wrapText="1"/>
    </xf>
    <xf numFmtId="0" fontId="2" fillId="0" borderId="33" xfId="0" applyFont="1" applyFill="1" applyBorder="1" applyAlignment="1" applyProtection="1">
      <alignment horizontal="left" vertical="center" wrapText="1"/>
    </xf>
    <xf numFmtId="0" fontId="2" fillId="0" borderId="50" xfId="0" applyFont="1" applyFill="1" applyBorder="1" applyAlignment="1" applyProtection="1">
      <alignment horizontal="left" vertical="center" wrapText="1"/>
    </xf>
    <xf numFmtId="0" fontId="2" fillId="0" borderId="2" xfId="0" applyFont="1" applyFill="1" applyBorder="1" applyAlignment="1" applyProtection="1">
      <alignment horizontal="left" vertical="center" wrapText="1"/>
    </xf>
    <xf numFmtId="0" fontId="2" fillId="0" borderId="44" xfId="0" applyFont="1" applyFill="1" applyBorder="1" applyAlignment="1" applyProtection="1">
      <alignment horizontal="left" vertical="center" wrapText="1"/>
    </xf>
    <xf numFmtId="0" fontId="2" fillId="0" borderId="3" xfId="0" applyFont="1" applyFill="1" applyBorder="1" applyAlignment="1" applyProtection="1">
      <alignment horizontal="left" wrapText="1"/>
    </xf>
    <xf numFmtId="0" fontId="2" fillId="0" borderId="32" xfId="0" applyFont="1" applyFill="1" applyBorder="1" applyAlignment="1" applyProtection="1">
      <alignment horizontal="left" wrapText="1"/>
    </xf>
    <xf numFmtId="164" fontId="4" fillId="0" borderId="34" xfId="0" applyNumberFormat="1" applyFont="1" applyFill="1" applyBorder="1" applyAlignment="1" applyProtection="1">
      <alignment horizontal="left"/>
    </xf>
    <xf numFmtId="164" fontId="4" fillId="0" borderId="31" xfId="0" applyNumberFormat="1" applyFont="1" applyFill="1" applyBorder="1" applyAlignment="1" applyProtection="1">
      <alignment horizontal="left"/>
    </xf>
    <xf numFmtId="164" fontId="4" fillId="0" borderId="51" xfId="0" applyNumberFormat="1" applyFont="1" applyFill="1" applyBorder="1" applyAlignment="1" applyProtection="1">
      <alignment horizontal="left"/>
    </xf>
    <xf numFmtId="164" fontId="4" fillId="0" borderId="25" xfId="0" applyNumberFormat="1" applyFont="1" applyFill="1" applyBorder="1" applyAlignment="1" applyProtection="1">
      <alignment horizontal="left"/>
    </xf>
    <xf numFmtId="49" fontId="2" fillId="6" borderId="4" xfId="0" applyNumberFormat="1" applyFont="1" applyFill="1" applyBorder="1" applyAlignment="1" applyProtection="1">
      <alignment horizontal="left" wrapText="1" shrinkToFit="1"/>
    </xf>
    <xf numFmtId="49" fontId="4" fillId="0" borderId="51" xfId="0" applyNumberFormat="1" applyFont="1" applyFill="1" applyBorder="1" applyAlignment="1" applyProtection="1">
      <alignment horizontal="left"/>
    </xf>
    <xf numFmtId="49" fontId="4" fillId="0" borderId="25" xfId="0" applyNumberFormat="1" applyFont="1" applyFill="1" applyBorder="1" applyAlignment="1" applyProtection="1">
      <alignment horizontal="left"/>
    </xf>
    <xf numFmtId="0" fontId="2" fillId="9" borderId="23" xfId="0" applyFont="1" applyFill="1" applyBorder="1" applyAlignment="1" applyProtection="1">
      <alignment horizontal="center"/>
    </xf>
    <xf numFmtId="0" fontId="2" fillId="9" borderId="5" xfId="0" applyFont="1" applyFill="1" applyBorder="1" applyAlignment="1" applyProtection="1">
      <alignment horizontal="center"/>
    </xf>
    <xf numFmtId="0" fontId="2" fillId="9" borderId="18" xfId="0" applyFont="1" applyFill="1" applyBorder="1" applyAlignment="1" applyProtection="1">
      <alignment horizontal="center"/>
    </xf>
    <xf numFmtId="0" fontId="2" fillId="0" borderId="4" xfId="0" applyFont="1" applyFill="1" applyBorder="1" applyAlignment="1" applyProtection="1">
      <alignment wrapText="1"/>
    </xf>
    <xf numFmtId="0" fontId="2" fillId="2" borderId="14" xfId="2" applyFont="1" applyFill="1" applyBorder="1" applyAlignment="1" applyProtection="1">
      <alignment horizontal="center" wrapText="1"/>
    </xf>
    <xf numFmtId="0" fontId="2" fillId="0" borderId="19" xfId="0" applyFont="1" applyFill="1" applyBorder="1" applyAlignment="1" applyProtection="1">
      <alignment horizontal="left"/>
    </xf>
    <xf numFmtId="0" fontId="2" fillId="0" borderId="20" xfId="0" applyFont="1" applyFill="1" applyBorder="1" applyAlignment="1" applyProtection="1">
      <alignment horizontal="left"/>
    </xf>
    <xf numFmtId="0" fontId="2" fillId="0" borderId="24" xfId="0" applyFont="1" applyFill="1" applyBorder="1" applyAlignment="1" applyProtection="1">
      <alignment horizontal="left"/>
    </xf>
    <xf numFmtId="0" fontId="2" fillId="0" borderId="50" xfId="0" applyFont="1" applyFill="1" applyBorder="1" applyAlignment="1" applyProtection="1">
      <alignment horizontal="left"/>
    </xf>
    <xf numFmtId="0" fontId="2" fillId="0" borderId="2" xfId="0" applyFont="1" applyFill="1" applyBorder="1" applyAlignment="1" applyProtection="1">
      <alignment horizontal="left"/>
    </xf>
    <xf numFmtId="0" fontId="2" fillId="0" borderId="17" xfId="0" applyFont="1" applyFill="1" applyBorder="1" applyAlignment="1" applyProtection="1">
      <alignment horizontal="left"/>
    </xf>
    <xf numFmtId="49" fontId="4" fillId="4" borderId="0" xfId="0" applyNumberFormat="1" applyFont="1" applyFill="1" applyBorder="1" applyAlignment="1" applyProtection="1">
      <alignment horizontal="center" wrapText="1" shrinkToFit="1"/>
      <protection locked="0"/>
    </xf>
    <xf numFmtId="49" fontId="4" fillId="4" borderId="25" xfId="0" applyNumberFormat="1" applyFont="1" applyFill="1" applyBorder="1" applyAlignment="1" applyProtection="1">
      <alignment horizontal="center" wrapText="1" shrinkToFit="1"/>
      <protection locked="0"/>
    </xf>
    <xf numFmtId="49" fontId="4" fillId="4" borderId="2" xfId="0" applyNumberFormat="1" applyFont="1" applyFill="1" applyBorder="1" applyAlignment="1" applyProtection="1">
      <alignment horizontal="center" wrapText="1" shrinkToFit="1"/>
      <protection locked="0"/>
    </xf>
    <xf numFmtId="49" fontId="4" fillId="4" borderId="17" xfId="0" applyNumberFormat="1" applyFont="1" applyFill="1" applyBorder="1" applyAlignment="1" applyProtection="1">
      <alignment horizontal="center" wrapText="1" shrinkToFit="1"/>
      <protection locked="0"/>
    </xf>
    <xf numFmtId="49" fontId="4" fillId="6" borderId="34" xfId="0" applyNumberFormat="1" applyFont="1" applyFill="1" applyBorder="1" applyAlignment="1" applyProtection="1">
      <alignment horizontal="center" vertical="top" wrapText="1" shrinkToFit="1"/>
    </xf>
    <xf numFmtId="49" fontId="4" fillId="6" borderId="30" xfId="0" applyNumberFormat="1" applyFont="1" applyFill="1" applyBorder="1" applyAlignment="1" applyProtection="1">
      <alignment horizontal="center" vertical="top" wrapText="1" shrinkToFit="1"/>
    </xf>
    <xf numFmtId="49" fontId="4" fillId="6" borderId="33" xfId="0" applyNumberFormat="1" applyFont="1" applyFill="1" applyBorder="1" applyAlignment="1" applyProtection="1">
      <alignment horizontal="center" vertical="top" wrapText="1" shrinkToFit="1"/>
    </xf>
    <xf numFmtId="49" fontId="4" fillId="6" borderId="61" xfId="0" applyNumberFormat="1" applyFont="1" applyFill="1" applyBorder="1" applyAlignment="1" applyProtection="1">
      <alignment horizontal="center" vertical="top" wrapText="1" shrinkToFit="1"/>
    </xf>
    <xf numFmtId="49" fontId="4" fillId="6" borderId="9" xfId="0" applyNumberFormat="1" applyFont="1" applyFill="1" applyBorder="1" applyAlignment="1" applyProtection="1">
      <alignment horizontal="center" vertical="top" wrapText="1" shrinkToFit="1"/>
    </xf>
    <xf numFmtId="49" fontId="4" fillId="6" borderId="66" xfId="0" applyNumberFormat="1" applyFont="1" applyFill="1" applyBorder="1" applyAlignment="1" applyProtection="1">
      <alignment horizontal="center" vertical="top" wrapText="1" shrinkToFit="1"/>
    </xf>
    <xf numFmtId="49" fontId="4" fillId="6" borderId="31" xfId="0" applyNumberFormat="1" applyFont="1" applyFill="1" applyBorder="1" applyAlignment="1" applyProtection="1">
      <alignment horizontal="center" vertical="top" wrapText="1" shrinkToFit="1"/>
    </xf>
    <xf numFmtId="49" fontId="4" fillId="6" borderId="10" xfId="0" applyNumberFormat="1" applyFont="1" applyFill="1" applyBorder="1" applyAlignment="1" applyProtection="1">
      <alignment horizontal="center" vertical="top" wrapText="1" shrinkToFit="1"/>
    </xf>
    <xf numFmtId="49" fontId="4" fillId="4" borderId="34" xfId="0" applyNumberFormat="1" applyFont="1" applyFill="1" applyBorder="1" applyAlignment="1" applyProtection="1">
      <alignment horizontal="center" wrapText="1" shrinkToFit="1"/>
      <protection locked="0"/>
    </xf>
    <xf numFmtId="49" fontId="4" fillId="4" borderId="33" xfId="0" applyNumberFormat="1" applyFont="1" applyFill="1" applyBorder="1" applyAlignment="1" applyProtection="1">
      <alignment horizontal="center" wrapText="1" shrinkToFit="1"/>
      <protection locked="0"/>
    </xf>
    <xf numFmtId="49" fontId="4" fillId="4" borderId="36" xfId="0" applyNumberFormat="1" applyFont="1" applyFill="1" applyBorder="1" applyAlignment="1" applyProtection="1">
      <alignment horizontal="center" wrapText="1" shrinkToFit="1"/>
      <protection locked="0"/>
    </xf>
    <xf numFmtId="49" fontId="4" fillId="4" borderId="44" xfId="0" applyNumberFormat="1" applyFont="1" applyFill="1" applyBorder="1" applyAlignment="1" applyProtection="1">
      <alignment horizontal="center" wrapText="1" shrinkToFit="1"/>
      <protection locked="0"/>
    </xf>
    <xf numFmtId="0" fontId="2" fillId="0" borderId="34" xfId="0" applyFont="1" applyFill="1" applyBorder="1" applyAlignment="1" applyProtection="1">
      <alignment horizontal="center" wrapText="1"/>
    </xf>
    <xf numFmtId="0" fontId="2" fillId="0" borderId="33" xfId="0" applyFont="1" applyFill="1" applyBorder="1" applyAlignment="1" applyProtection="1">
      <alignment horizontal="center" wrapText="1"/>
    </xf>
    <xf numFmtId="0" fontId="2" fillId="0" borderId="36" xfId="0" applyFont="1" applyFill="1" applyBorder="1" applyAlignment="1" applyProtection="1">
      <alignment horizontal="center" wrapText="1"/>
    </xf>
    <xf numFmtId="0" fontId="2" fillId="0" borderId="44" xfId="0" applyFont="1" applyFill="1" applyBorder="1" applyAlignment="1" applyProtection="1">
      <alignment horizontal="center" wrapText="1"/>
    </xf>
    <xf numFmtId="0" fontId="2" fillId="6" borderId="29" xfId="0" applyFont="1" applyFill="1" applyBorder="1" applyAlignment="1" applyProtection="1">
      <alignment horizontal="left"/>
    </xf>
    <xf numFmtId="0" fontId="2" fillId="6" borderId="30" xfId="0" applyFont="1" applyFill="1" applyBorder="1" applyAlignment="1" applyProtection="1">
      <alignment horizontal="left"/>
    </xf>
    <xf numFmtId="0" fontId="2" fillId="6" borderId="33" xfId="0" applyFont="1" applyFill="1" applyBorder="1" applyAlignment="1" applyProtection="1">
      <alignment horizontal="left"/>
    </xf>
    <xf numFmtId="0" fontId="2" fillId="6" borderId="50" xfId="0" applyFont="1" applyFill="1" applyBorder="1" applyAlignment="1" applyProtection="1">
      <alignment horizontal="left"/>
    </xf>
    <xf numFmtId="0" fontId="2" fillId="6" borderId="2" xfId="0" applyFont="1" applyFill="1" applyBorder="1" applyAlignment="1" applyProtection="1">
      <alignment horizontal="left"/>
    </xf>
    <xf numFmtId="0" fontId="2" fillId="6" borderId="44" xfId="0" applyFont="1" applyFill="1" applyBorder="1" applyAlignment="1" applyProtection="1">
      <alignment horizontal="left"/>
    </xf>
    <xf numFmtId="0" fontId="4" fillId="4" borderId="11" xfId="0" applyNumberFormat="1" applyFont="1" applyFill="1" applyBorder="1" applyAlignment="1" applyProtection="1">
      <alignment horizontal="center" wrapText="1" shrinkToFit="1"/>
      <protection locked="0"/>
    </xf>
    <xf numFmtId="0" fontId="4" fillId="4" borderId="7" xfId="0" applyNumberFormat="1" applyFont="1" applyFill="1" applyBorder="1" applyAlignment="1" applyProtection="1">
      <alignment horizontal="center" wrapText="1" shrinkToFit="1"/>
      <protection locked="0"/>
    </xf>
    <xf numFmtId="49" fontId="4" fillId="4" borderId="3" xfId="0" applyNumberFormat="1" applyFont="1" applyFill="1" applyBorder="1" applyAlignment="1" applyProtection="1">
      <alignment horizontal="center" wrapText="1"/>
      <protection locked="0"/>
    </xf>
    <xf numFmtId="49" fontId="4" fillId="4" borderId="32" xfId="0" applyNumberFormat="1" applyFont="1" applyFill="1" applyBorder="1" applyAlignment="1" applyProtection="1">
      <alignment horizontal="center" wrapText="1"/>
      <protection locked="0"/>
    </xf>
    <xf numFmtId="164" fontId="4" fillId="4" borderId="3" xfId="0" applyNumberFormat="1" applyFont="1" applyFill="1" applyBorder="1" applyAlignment="1" applyProtection="1">
      <alignment horizontal="center" wrapText="1" shrinkToFit="1"/>
      <protection locked="0"/>
    </xf>
    <xf numFmtId="164" fontId="4" fillId="4" borderId="14" xfId="0" applyNumberFormat="1" applyFont="1" applyFill="1" applyBorder="1" applyAlignment="1" applyProtection="1">
      <alignment horizontal="center" wrapText="1" shrinkToFit="1"/>
      <protection locked="0"/>
    </xf>
    <xf numFmtId="49" fontId="4" fillId="0" borderId="52" xfId="0" applyNumberFormat="1" applyFont="1" applyFill="1" applyBorder="1" applyAlignment="1" applyProtection="1">
      <alignment horizontal="center" wrapText="1" shrinkToFit="1"/>
      <protection locked="0"/>
    </xf>
    <xf numFmtId="49" fontId="4" fillId="0" borderId="22" xfId="0" applyNumberFormat="1" applyFont="1" applyFill="1" applyBorder="1" applyAlignment="1" applyProtection="1">
      <alignment horizontal="center" wrapText="1" shrinkToFit="1"/>
      <protection locked="0"/>
    </xf>
    <xf numFmtId="49" fontId="4" fillId="0" borderId="27" xfId="0" applyNumberFormat="1" applyFont="1" applyFill="1" applyBorder="1" applyAlignment="1" applyProtection="1">
      <alignment horizontal="center" wrapText="1" shrinkToFit="1"/>
      <protection locked="0"/>
    </xf>
    <xf numFmtId="2" fontId="4" fillId="4" borderId="3" xfId="0" applyNumberFormat="1" applyFont="1" applyFill="1" applyBorder="1" applyAlignment="1" applyProtection="1">
      <alignment horizontal="center" wrapText="1"/>
      <protection locked="0"/>
    </xf>
    <xf numFmtId="2" fontId="4" fillId="4" borderId="32" xfId="0" applyNumberFormat="1" applyFont="1" applyFill="1" applyBorder="1" applyAlignment="1" applyProtection="1">
      <alignment horizontal="center" wrapText="1"/>
      <protection locked="0"/>
    </xf>
    <xf numFmtId="0" fontId="2" fillId="8" borderId="5" xfId="0" applyFont="1" applyFill="1" applyBorder="1" applyAlignment="1" applyProtection="1">
      <alignment horizontal="center"/>
    </xf>
    <xf numFmtId="0" fontId="2" fillId="5" borderId="3" xfId="0" applyFont="1" applyFill="1" applyBorder="1" applyAlignment="1" applyProtection="1">
      <alignment horizontal="center"/>
    </xf>
    <xf numFmtId="0" fontId="2" fillId="5" borderId="14" xfId="0" applyFont="1" applyFill="1" applyBorder="1" applyAlignment="1" applyProtection="1">
      <alignment horizontal="center"/>
    </xf>
    <xf numFmtId="0" fontId="2" fillId="5" borderId="32" xfId="0" applyFont="1" applyFill="1" applyBorder="1" applyAlignment="1" applyProtection="1">
      <alignment horizontal="center"/>
    </xf>
    <xf numFmtId="0" fontId="4" fillId="0" borderId="3" xfId="0" applyNumberFormat="1" applyFont="1" applyFill="1" applyBorder="1" applyAlignment="1" applyProtection="1">
      <alignment horizontal="center"/>
    </xf>
    <xf numFmtId="0" fontId="4" fillId="0" borderId="14" xfId="0" applyNumberFormat="1" applyFont="1" applyFill="1" applyBorder="1" applyAlignment="1" applyProtection="1">
      <alignment horizontal="center"/>
    </xf>
    <xf numFmtId="0" fontId="4" fillId="0" borderId="39" xfId="0" applyNumberFormat="1" applyFont="1" applyFill="1" applyBorder="1" applyAlignment="1" applyProtection="1">
      <alignment horizontal="center"/>
    </xf>
    <xf numFmtId="0" fontId="2" fillId="0" borderId="38" xfId="0" applyFont="1" applyFill="1" applyBorder="1" applyAlignment="1" applyProtection="1">
      <alignment horizontal="left" vertical="top" wrapText="1"/>
    </xf>
    <xf numFmtId="0" fontId="2" fillId="0" borderId="14" xfId="0" applyFont="1" applyFill="1" applyBorder="1" applyAlignment="1" applyProtection="1">
      <alignment horizontal="left" vertical="top" wrapText="1"/>
    </xf>
    <xf numFmtId="0" fontId="2" fillId="0" borderId="32" xfId="0" applyFont="1" applyFill="1" applyBorder="1" applyAlignment="1" applyProtection="1">
      <alignment horizontal="left" vertical="top" wrapText="1"/>
    </xf>
    <xf numFmtId="49" fontId="4" fillId="4" borderId="5" xfId="0" applyNumberFormat="1" applyFont="1" applyFill="1" applyBorder="1" applyAlignment="1" applyProtection="1">
      <alignment horizontal="left" wrapText="1" shrinkToFit="1"/>
      <protection locked="0"/>
    </xf>
    <xf numFmtId="49" fontId="4" fillId="4" borderId="55" xfId="0" applyNumberFormat="1" applyFont="1" applyFill="1" applyBorder="1" applyAlignment="1" applyProtection="1">
      <alignment horizontal="left" wrapText="1" shrinkToFit="1"/>
      <protection locked="0"/>
    </xf>
    <xf numFmtId="0" fontId="2" fillId="0" borderId="12" xfId="0" applyFont="1" applyFill="1" applyBorder="1" applyAlignment="1" applyProtection="1">
      <alignment horizontal="right" vertical="top"/>
    </xf>
    <xf numFmtId="0" fontId="2" fillId="0" borderId="7" xfId="0" applyFont="1" applyFill="1" applyBorder="1" applyAlignment="1" applyProtection="1">
      <alignment horizontal="right" vertical="top"/>
    </xf>
    <xf numFmtId="49" fontId="4" fillId="0" borderId="3" xfId="0" applyNumberFormat="1" applyFont="1" applyFill="1" applyBorder="1" applyAlignment="1" applyProtection="1">
      <alignment horizontal="center"/>
    </xf>
    <xf numFmtId="49" fontId="4" fillId="0" borderId="32" xfId="0" applyNumberFormat="1" applyFont="1" applyFill="1" applyBorder="1" applyAlignment="1" applyProtection="1">
      <alignment horizontal="center"/>
    </xf>
    <xf numFmtId="14" fontId="4" fillId="4" borderId="5" xfId="0" applyNumberFormat="1" applyFont="1" applyFill="1" applyBorder="1" applyAlignment="1" applyProtection="1">
      <alignment horizontal="left" shrinkToFit="1"/>
      <protection locked="0"/>
    </xf>
    <xf numFmtId="14" fontId="4" fillId="4" borderId="18" xfId="0" applyNumberFormat="1" applyFont="1" applyFill="1" applyBorder="1" applyAlignment="1" applyProtection="1">
      <alignment horizontal="left" shrinkToFit="1"/>
      <protection locked="0"/>
    </xf>
    <xf numFmtId="0" fontId="2" fillId="0" borderId="38" xfId="0" applyFont="1" applyFill="1" applyBorder="1" applyAlignment="1" applyProtection="1">
      <alignment horizontal="center"/>
    </xf>
    <xf numFmtId="0" fontId="2" fillId="0" borderId="14" xfId="0" applyFont="1" applyFill="1" applyBorder="1" applyAlignment="1" applyProtection="1">
      <alignment horizontal="center"/>
    </xf>
    <xf numFmtId="0" fontId="2" fillId="0" borderId="32" xfId="0" applyFont="1" applyFill="1" applyBorder="1" applyAlignment="1" applyProtection="1">
      <alignment horizontal="center"/>
    </xf>
    <xf numFmtId="0" fontId="2" fillId="0" borderId="38" xfId="0" applyFont="1" applyFill="1" applyBorder="1" applyAlignment="1" applyProtection="1">
      <alignment horizontal="left" vertical="top"/>
    </xf>
    <xf numFmtId="0" fontId="2" fillId="0" borderId="14" xfId="0" applyFont="1" applyFill="1" applyBorder="1" applyAlignment="1" applyProtection="1">
      <alignment horizontal="left" vertical="top"/>
    </xf>
    <xf numFmtId="0" fontId="2" fillId="0" borderId="32" xfId="0" applyFont="1" applyFill="1" applyBorder="1" applyAlignment="1" applyProtection="1">
      <alignment horizontal="left" vertical="top"/>
    </xf>
    <xf numFmtId="0" fontId="2" fillId="5" borderId="39" xfId="0" applyFont="1" applyFill="1" applyBorder="1" applyAlignment="1" applyProtection="1">
      <alignment horizontal="center"/>
    </xf>
    <xf numFmtId="0" fontId="2" fillId="0" borderId="38" xfId="0" applyFont="1" applyBorder="1" applyAlignment="1" applyProtection="1">
      <alignment horizontal="left"/>
    </xf>
    <xf numFmtId="0" fontId="2" fillId="0" borderId="14" xfId="0" applyFont="1" applyBorder="1" applyAlignment="1" applyProtection="1">
      <alignment horizontal="left"/>
    </xf>
    <xf numFmtId="0" fontId="2" fillId="0" borderId="32" xfId="0" applyFont="1" applyBorder="1" applyAlignment="1" applyProtection="1">
      <alignment horizontal="left"/>
    </xf>
    <xf numFmtId="2" fontId="4" fillId="0" borderId="14" xfId="0" applyNumberFormat="1" applyFont="1" applyFill="1" applyBorder="1" applyAlignment="1" applyProtection="1">
      <alignment horizontal="left" shrinkToFit="1"/>
    </xf>
    <xf numFmtId="2" fontId="4" fillId="0" borderId="39" xfId="0" applyNumberFormat="1" applyFont="1" applyFill="1" applyBorder="1" applyAlignment="1" applyProtection="1">
      <alignment horizontal="left" shrinkToFit="1"/>
    </xf>
    <xf numFmtId="2" fontId="4" fillId="0" borderId="32" xfId="0" applyNumberFormat="1" applyFont="1" applyFill="1" applyBorder="1" applyAlignment="1" applyProtection="1">
      <alignment horizontal="left" shrinkToFit="1"/>
    </xf>
    <xf numFmtId="49" fontId="6" fillId="4" borderId="3" xfId="0" applyNumberFormat="1" applyFont="1" applyFill="1" applyBorder="1" applyAlignment="1" applyProtection="1">
      <alignment horizontal="left" vertical="top" wrapText="1"/>
      <protection locked="0"/>
    </xf>
    <xf numFmtId="49" fontId="6" fillId="4" borderId="14" xfId="0" applyNumberFormat="1" applyFont="1" applyFill="1" applyBorder="1" applyAlignment="1" applyProtection="1">
      <alignment horizontal="left" vertical="top" wrapText="1"/>
      <protection locked="0"/>
    </xf>
    <xf numFmtId="49" fontId="6" fillId="4" borderId="39" xfId="0" applyNumberFormat="1" applyFont="1" applyFill="1" applyBorder="1" applyAlignment="1" applyProtection="1">
      <alignment horizontal="left" vertical="top" wrapText="1"/>
      <protection locked="0"/>
    </xf>
    <xf numFmtId="49" fontId="19" fillId="4" borderId="3" xfId="1" applyNumberFormat="1" applyFill="1" applyBorder="1" applyAlignment="1" applyProtection="1">
      <alignment horizontal="left" shrinkToFit="1"/>
      <protection locked="0"/>
    </xf>
    <xf numFmtId="49" fontId="4" fillId="0" borderId="14" xfId="0" applyNumberFormat="1" applyFont="1" applyBorder="1" applyAlignment="1" applyProtection="1">
      <alignment horizontal="left" shrinkToFit="1"/>
      <protection locked="0"/>
    </xf>
    <xf numFmtId="49" fontId="4" fillId="0" borderId="39" xfId="0" applyNumberFormat="1" applyFont="1" applyBorder="1" applyAlignment="1" applyProtection="1">
      <alignment horizontal="left" shrinkToFit="1"/>
      <protection locked="0"/>
    </xf>
    <xf numFmtId="49" fontId="4" fillId="4" borderId="14" xfId="0" applyNumberFormat="1" applyFont="1" applyFill="1" applyBorder="1" applyAlignment="1" applyProtection="1">
      <alignment horizontal="center" wrapText="1"/>
      <protection locked="0"/>
    </xf>
    <xf numFmtId="49" fontId="4" fillId="4" borderId="39" xfId="0" applyNumberFormat="1" applyFont="1" applyFill="1" applyBorder="1" applyAlignment="1" applyProtection="1">
      <alignment horizontal="center" wrapText="1"/>
      <protection locked="0"/>
    </xf>
    <xf numFmtId="0" fontId="2" fillId="0" borderId="3" xfId="0" applyFont="1" applyBorder="1" applyAlignment="1" applyProtection="1">
      <alignment horizontal="center"/>
    </xf>
    <xf numFmtId="0" fontId="2" fillId="0" borderId="32" xfId="0" applyFont="1" applyBorder="1" applyAlignment="1" applyProtection="1">
      <alignment horizontal="center"/>
    </xf>
    <xf numFmtId="0" fontId="2" fillId="0" borderId="21" xfId="0" applyFont="1" applyBorder="1" applyAlignment="1" applyProtection="1">
      <alignment horizontal="left" vertical="top" wrapText="1"/>
    </xf>
    <xf numFmtId="0" fontId="2" fillId="0" borderId="22" xfId="0" applyFont="1" applyBorder="1" applyAlignment="1" applyProtection="1">
      <alignment horizontal="left" vertical="top" wrapText="1"/>
    </xf>
    <xf numFmtId="0" fontId="2" fillId="0" borderId="53" xfId="0" applyFont="1" applyBorder="1" applyAlignment="1" applyProtection="1">
      <alignment horizontal="left" vertical="top" wrapText="1"/>
    </xf>
    <xf numFmtId="0" fontId="2" fillId="0" borderId="15" xfId="0" applyFont="1" applyFill="1" applyBorder="1" applyAlignment="1" applyProtection="1">
      <alignment horizontal="left"/>
    </xf>
    <xf numFmtId="0" fontId="2" fillId="0" borderId="16" xfId="0" applyFont="1" applyFill="1" applyBorder="1" applyAlignment="1" applyProtection="1">
      <alignment horizontal="left"/>
    </xf>
    <xf numFmtId="49" fontId="4" fillId="4" borderId="3" xfId="0" applyNumberFormat="1" applyFont="1" applyFill="1" applyBorder="1" applyAlignment="1" applyProtection="1">
      <alignment horizontal="left" shrinkToFit="1"/>
      <protection locked="0"/>
    </xf>
    <xf numFmtId="49" fontId="4" fillId="4" borderId="14" xfId="0" applyNumberFormat="1" applyFont="1" applyFill="1" applyBorder="1" applyAlignment="1" applyProtection="1">
      <alignment horizontal="left" shrinkToFit="1"/>
      <protection locked="0"/>
    </xf>
    <xf numFmtId="49" fontId="4" fillId="4" borderId="39" xfId="0" applyNumberFormat="1" applyFont="1" applyFill="1" applyBorder="1" applyAlignment="1" applyProtection="1">
      <alignment horizontal="left" shrinkToFit="1"/>
      <protection locked="0"/>
    </xf>
    <xf numFmtId="49" fontId="4" fillId="4" borderId="32" xfId="0" applyNumberFormat="1" applyFont="1" applyFill="1" applyBorder="1" applyAlignment="1" applyProtection="1">
      <alignment horizontal="left" shrinkToFit="1"/>
      <protection locked="0"/>
    </xf>
    <xf numFmtId="49" fontId="4" fillId="4" borderId="51" xfId="0" applyNumberFormat="1" applyFont="1" applyFill="1" applyBorder="1" applyAlignment="1" applyProtection="1">
      <alignment horizontal="left" shrinkToFit="1"/>
      <protection locked="0"/>
    </xf>
    <xf numFmtId="49" fontId="4" fillId="0" borderId="0" xfId="0" applyNumberFormat="1" applyFont="1" applyBorder="1" applyAlignment="1" applyProtection="1">
      <alignment horizontal="left" shrinkToFit="1"/>
      <protection locked="0"/>
    </xf>
    <xf numFmtId="49" fontId="4" fillId="0" borderId="25" xfId="0" applyNumberFormat="1" applyFont="1" applyBorder="1" applyAlignment="1" applyProtection="1">
      <alignment horizontal="left" shrinkToFit="1"/>
      <protection locked="0"/>
    </xf>
    <xf numFmtId="49" fontId="4" fillId="4" borderId="36" xfId="0" applyNumberFormat="1" applyFont="1" applyFill="1" applyBorder="1" applyAlignment="1" applyProtection="1">
      <alignment horizontal="left" shrinkToFit="1"/>
      <protection locked="0"/>
    </xf>
    <xf numFmtId="49" fontId="4" fillId="0" borderId="2" xfId="0" applyNumberFormat="1" applyFont="1" applyBorder="1" applyAlignment="1" applyProtection="1">
      <alignment horizontal="left" shrinkToFit="1"/>
      <protection locked="0"/>
    </xf>
    <xf numFmtId="49" fontId="4" fillId="0" borderId="17" xfId="0" applyNumberFormat="1" applyFont="1" applyBorder="1" applyAlignment="1" applyProtection="1">
      <alignment horizontal="left" shrinkToFit="1"/>
      <protection locked="0"/>
    </xf>
    <xf numFmtId="49" fontId="4" fillId="4" borderId="34" xfId="0" applyNumberFormat="1" applyFont="1" applyFill="1" applyBorder="1" applyAlignment="1" applyProtection="1">
      <alignment horizontal="left" shrinkToFit="1"/>
      <protection locked="0"/>
    </xf>
    <xf numFmtId="49" fontId="4" fillId="0" borderId="30" xfId="0" applyNumberFormat="1" applyFont="1" applyBorder="1" applyAlignment="1" applyProtection="1">
      <alignment horizontal="left" shrinkToFit="1"/>
      <protection locked="0"/>
    </xf>
    <xf numFmtId="49" fontId="4" fillId="0" borderId="31" xfId="0" applyNumberFormat="1" applyFont="1" applyBorder="1" applyAlignment="1" applyProtection="1">
      <alignment horizontal="left" shrinkToFit="1"/>
      <protection locked="0"/>
    </xf>
    <xf numFmtId="0" fontId="8" fillId="0" borderId="0" xfId="0" applyFont="1" applyAlignment="1" applyProtection="1">
      <alignment horizontal="left" wrapText="1"/>
    </xf>
    <xf numFmtId="0" fontId="2" fillId="2" borderId="19" xfId="2" applyFont="1" applyFill="1" applyBorder="1" applyAlignment="1" applyProtection="1">
      <alignment horizontal="center"/>
    </xf>
    <xf numFmtId="0" fontId="2" fillId="2" borderId="20" xfId="2" applyFont="1" applyFill="1" applyBorder="1" applyAlignment="1" applyProtection="1">
      <alignment horizontal="center"/>
    </xf>
    <xf numFmtId="0" fontId="2" fillId="2" borderId="24" xfId="2" applyFont="1" applyFill="1" applyBorder="1" applyAlignment="1" applyProtection="1">
      <alignment horizontal="center"/>
    </xf>
    <xf numFmtId="0" fontId="2" fillId="2" borderId="13" xfId="2" applyFont="1" applyFill="1" applyBorder="1" applyAlignment="1" applyProtection="1">
      <alignment horizontal="center"/>
    </xf>
    <xf numFmtId="0" fontId="2" fillId="2" borderId="0" xfId="2" applyFont="1" applyFill="1" applyBorder="1" applyAlignment="1" applyProtection="1">
      <alignment horizontal="center"/>
    </xf>
    <xf numFmtId="0" fontId="2" fillId="2" borderId="25" xfId="2" applyFont="1" applyFill="1" applyBorder="1" applyAlignment="1" applyProtection="1">
      <alignment horizontal="center"/>
    </xf>
    <xf numFmtId="0" fontId="2" fillId="2" borderId="9" xfId="2" applyFont="1" applyFill="1" applyBorder="1" applyAlignment="1" applyProtection="1">
      <alignment horizontal="center" wrapText="1"/>
    </xf>
    <xf numFmtId="0" fontId="2" fillId="2" borderId="9" xfId="2" applyFont="1" applyFill="1" applyBorder="1" applyAlignment="1" applyProtection="1">
      <alignment horizontal="center"/>
    </xf>
    <xf numFmtId="0" fontId="2" fillId="0" borderId="6" xfId="0" applyFont="1" applyFill="1" applyBorder="1" applyAlignment="1" applyProtection="1">
      <alignment horizontal="center"/>
    </xf>
    <xf numFmtId="0" fontId="2" fillId="0" borderId="5" xfId="0" applyFont="1" applyFill="1" applyBorder="1" applyAlignment="1" applyProtection="1">
      <alignment horizontal="center"/>
    </xf>
    <xf numFmtId="49" fontId="4" fillId="4" borderId="30" xfId="0" applyNumberFormat="1" applyFont="1" applyFill="1" applyBorder="1" applyAlignment="1" applyProtection="1">
      <alignment horizontal="left" shrinkToFit="1"/>
      <protection locked="0"/>
    </xf>
    <xf numFmtId="49" fontId="4" fillId="4" borderId="33" xfId="0" applyNumberFormat="1" applyFont="1" applyFill="1" applyBorder="1" applyAlignment="1" applyProtection="1">
      <alignment horizontal="left" shrinkToFit="1"/>
      <protection locked="0"/>
    </xf>
    <xf numFmtId="0" fontId="2" fillId="0" borderId="11" xfId="0" applyFont="1" applyFill="1" applyBorder="1" applyAlignment="1" applyProtection="1">
      <alignment horizontal="right" vertical="top"/>
    </xf>
    <xf numFmtId="0" fontId="2" fillId="2" borderId="22" xfId="2" applyFont="1" applyFill="1" applyBorder="1" applyAlignment="1" applyProtection="1">
      <alignment horizontal="center" wrapText="1"/>
    </xf>
    <xf numFmtId="49" fontId="4" fillId="4" borderId="5" xfId="0" applyNumberFormat="1" applyFont="1" applyFill="1" applyBorder="1" applyAlignment="1" applyProtection="1">
      <alignment horizontal="left" shrinkToFit="1"/>
      <protection locked="0"/>
    </xf>
    <xf numFmtId="49" fontId="4" fillId="4" borderId="55" xfId="0" applyNumberFormat="1" applyFont="1" applyFill="1" applyBorder="1" applyAlignment="1" applyProtection="1">
      <alignment horizontal="left" shrinkToFit="1"/>
      <protection locked="0"/>
    </xf>
    <xf numFmtId="49" fontId="4" fillId="4" borderId="6" xfId="0" applyNumberFormat="1" applyFont="1" applyFill="1" applyBorder="1" applyAlignment="1" applyProtection="1">
      <alignment horizontal="left" shrinkToFit="1"/>
      <protection locked="0"/>
    </xf>
    <xf numFmtId="0" fontId="2" fillId="0" borderId="26" xfId="0" applyFont="1" applyFill="1" applyBorder="1" applyAlignment="1" applyProtection="1">
      <alignment horizontal="left"/>
    </xf>
    <xf numFmtId="0" fontId="2" fillId="0" borderId="4" xfId="0" applyFont="1" applyFill="1" applyBorder="1" applyAlignment="1" applyProtection="1">
      <alignment horizontal="left"/>
    </xf>
    <xf numFmtId="49" fontId="4" fillId="4" borderId="52" xfId="0" applyNumberFormat="1" applyFont="1" applyFill="1" applyBorder="1" applyAlignment="1" applyProtection="1">
      <alignment horizontal="left" vertical="top" wrapText="1"/>
      <protection locked="0"/>
    </xf>
    <xf numFmtId="49" fontId="4" fillId="4" borderId="22" xfId="0" applyNumberFormat="1" applyFont="1" applyFill="1" applyBorder="1" applyAlignment="1" applyProtection="1">
      <alignment horizontal="left" vertical="top" wrapText="1"/>
      <protection locked="0"/>
    </xf>
    <xf numFmtId="49" fontId="4" fillId="4" borderId="27" xfId="0" applyNumberFormat="1" applyFont="1" applyFill="1" applyBorder="1" applyAlignment="1" applyProtection="1">
      <alignment horizontal="left" vertical="top" wrapText="1"/>
      <protection locked="0"/>
    </xf>
    <xf numFmtId="3" fontId="4" fillId="4" borderId="14" xfId="0" applyNumberFormat="1" applyFont="1" applyFill="1" applyBorder="1" applyAlignment="1" applyProtection="1">
      <alignment horizontal="center" wrapText="1" shrinkToFit="1"/>
      <protection locked="0"/>
    </xf>
    <xf numFmtId="0" fontId="4" fillId="4" borderId="14" xfId="0" applyFont="1" applyFill="1" applyBorder="1" applyAlignment="1" applyProtection="1">
      <alignment horizontal="center" wrapText="1" shrinkToFit="1"/>
      <protection locked="0"/>
    </xf>
    <xf numFmtId="49" fontId="6" fillId="4" borderId="3" xfId="0" applyNumberFormat="1" applyFont="1" applyFill="1" applyBorder="1" applyAlignment="1" applyProtection="1">
      <alignment horizontal="left" vertical="top" wrapText="1" shrinkToFit="1"/>
      <protection locked="0"/>
    </xf>
    <xf numFmtId="49" fontId="6" fillId="4" borderId="14" xfId="0" applyNumberFormat="1" applyFont="1" applyFill="1" applyBorder="1" applyAlignment="1" applyProtection="1">
      <alignment horizontal="left" vertical="top" wrapText="1" shrinkToFit="1"/>
      <protection locked="0"/>
    </xf>
    <xf numFmtId="49" fontId="6" fillId="4" borderId="32" xfId="0" applyNumberFormat="1" applyFont="1" applyFill="1" applyBorder="1" applyAlignment="1" applyProtection="1">
      <alignment horizontal="left" vertical="top" wrapText="1" shrinkToFit="1"/>
      <protection locked="0"/>
    </xf>
    <xf numFmtId="0" fontId="4" fillId="4" borderId="39" xfId="0" applyFont="1" applyFill="1" applyBorder="1" applyAlignment="1" applyProtection="1">
      <alignment horizontal="center" wrapText="1" shrinkToFit="1"/>
      <protection locked="0"/>
    </xf>
    <xf numFmtId="49" fontId="4" fillId="4" borderId="2" xfId="0" applyNumberFormat="1" applyFont="1" applyFill="1" applyBorder="1" applyAlignment="1" applyProtection="1">
      <alignment horizontal="left" shrinkToFit="1"/>
      <protection locked="0"/>
    </xf>
    <xf numFmtId="49" fontId="4" fillId="4" borderId="44" xfId="0" applyNumberFormat="1" applyFont="1" applyFill="1" applyBorder="1" applyAlignment="1" applyProtection="1">
      <alignment horizontal="left" shrinkToFit="1"/>
      <protection locked="0"/>
    </xf>
    <xf numFmtId="49" fontId="4" fillId="4" borderId="0" xfId="0" applyNumberFormat="1" applyFont="1" applyFill="1" applyBorder="1" applyAlignment="1" applyProtection="1">
      <alignment horizontal="left" shrinkToFit="1"/>
      <protection locked="0"/>
    </xf>
    <xf numFmtId="49" fontId="4" fillId="4" borderId="54" xfId="0" applyNumberFormat="1" applyFont="1" applyFill="1" applyBorder="1" applyAlignment="1" applyProtection="1">
      <alignment horizontal="left" shrinkToFit="1"/>
      <protection locked="0"/>
    </xf>
    <xf numFmtId="0" fontId="2" fillId="0" borderId="21" xfId="0" applyFont="1" applyFill="1" applyBorder="1" applyAlignment="1" applyProtection="1">
      <alignment horizontal="left"/>
    </xf>
    <xf numFmtId="0" fontId="4" fillId="0" borderId="22" xfId="0" applyFont="1" applyBorder="1" applyAlignment="1">
      <alignment horizontal="left"/>
    </xf>
    <xf numFmtId="0" fontId="4" fillId="4" borderId="3" xfId="0" applyFont="1" applyFill="1" applyBorder="1" applyAlignment="1" applyProtection="1">
      <alignment horizontal="left" vertical="top"/>
      <protection locked="0"/>
    </xf>
    <xf numFmtId="0" fontId="4" fillId="4" borderId="14" xfId="0" applyFont="1" applyFill="1" applyBorder="1" applyAlignment="1" applyProtection="1">
      <alignment horizontal="left" vertical="top"/>
      <protection locked="0"/>
    </xf>
    <xf numFmtId="0" fontId="4" fillId="4" borderId="39" xfId="0" applyFont="1" applyFill="1" applyBorder="1" applyAlignment="1" applyProtection="1">
      <alignment horizontal="left" vertical="top"/>
      <protection locked="0"/>
    </xf>
    <xf numFmtId="49" fontId="2" fillId="6" borderId="34" xfId="0" applyNumberFormat="1" applyFont="1" applyFill="1" applyBorder="1" applyAlignment="1" applyProtection="1">
      <alignment horizontal="center" wrapText="1" shrinkToFit="1"/>
    </xf>
    <xf numFmtId="49" fontId="2" fillId="6" borderId="30" xfId="0" applyNumberFormat="1" applyFont="1" applyFill="1" applyBorder="1" applyAlignment="1" applyProtection="1">
      <alignment horizontal="center" wrapText="1" shrinkToFit="1"/>
    </xf>
    <xf numFmtId="49" fontId="2" fillId="6" borderId="31" xfId="0" applyNumberFormat="1" applyFont="1" applyFill="1" applyBorder="1" applyAlignment="1" applyProtection="1">
      <alignment horizontal="center" wrapText="1" shrinkToFit="1"/>
    </xf>
    <xf numFmtId="49" fontId="2" fillId="6" borderId="51" xfId="0" applyNumberFormat="1" applyFont="1" applyFill="1" applyBorder="1" applyAlignment="1" applyProtection="1">
      <alignment horizontal="center" wrapText="1" shrinkToFit="1"/>
    </xf>
    <xf numFmtId="49" fontId="2" fillId="6" borderId="0" xfId="0" applyNumberFormat="1" applyFont="1" applyFill="1" applyBorder="1" applyAlignment="1" applyProtection="1">
      <alignment horizontal="center" wrapText="1" shrinkToFit="1"/>
    </xf>
    <xf numFmtId="49" fontId="2" fillId="6" borderId="25" xfId="0" applyNumberFormat="1" applyFont="1" applyFill="1" applyBorder="1" applyAlignment="1" applyProtection="1">
      <alignment horizontal="center" wrapText="1" shrinkToFit="1"/>
    </xf>
    <xf numFmtId="49" fontId="2" fillId="6" borderId="61" xfId="0" applyNumberFormat="1" applyFont="1" applyFill="1" applyBorder="1" applyAlignment="1" applyProtection="1">
      <alignment horizontal="center" wrapText="1" shrinkToFit="1"/>
    </xf>
    <xf numFmtId="49" fontId="2" fillId="6" borderId="9" xfId="0" applyNumberFormat="1" applyFont="1" applyFill="1" applyBorder="1" applyAlignment="1" applyProtection="1">
      <alignment horizontal="center" wrapText="1" shrinkToFit="1"/>
    </xf>
    <xf numFmtId="49" fontId="2" fillId="6" borderId="10" xfId="0" applyNumberFormat="1" applyFont="1" applyFill="1" applyBorder="1" applyAlignment="1" applyProtection="1">
      <alignment horizontal="center" wrapText="1" shrinkToFit="1"/>
    </xf>
    <xf numFmtId="49" fontId="4" fillId="0" borderId="51" xfId="0" applyNumberFormat="1" applyFont="1" applyFill="1" applyBorder="1" applyAlignment="1" applyProtection="1">
      <alignment horizontal="center"/>
    </xf>
    <xf numFmtId="49" fontId="4" fillId="0" borderId="25" xfId="0" applyNumberFormat="1" applyFont="1" applyFill="1" applyBorder="1" applyAlignment="1" applyProtection="1">
      <alignment horizontal="center"/>
    </xf>
    <xf numFmtId="49" fontId="4" fillId="0" borderId="36" xfId="0" applyNumberFormat="1" applyFont="1" applyFill="1" applyBorder="1" applyAlignment="1" applyProtection="1">
      <alignment horizontal="center"/>
    </xf>
    <xf numFmtId="49" fontId="4" fillId="0" borderId="17" xfId="0" applyNumberFormat="1" applyFont="1" applyFill="1" applyBorder="1" applyAlignment="1" applyProtection="1">
      <alignment horizontal="center"/>
    </xf>
    <xf numFmtId="0" fontId="0" fillId="0" borderId="13" xfId="0" applyBorder="1" applyAlignment="1" applyProtection="1">
      <alignment horizontal="center"/>
    </xf>
    <xf numFmtId="164" fontId="4" fillId="0" borderId="34" xfId="0" applyNumberFormat="1" applyFont="1" applyFill="1" applyBorder="1" applyAlignment="1" applyProtection="1">
      <alignment horizontal="center"/>
    </xf>
    <xf numFmtId="164" fontId="4" fillId="0" borderId="31" xfId="0" applyNumberFormat="1" applyFont="1" applyFill="1" applyBorder="1" applyAlignment="1" applyProtection="1">
      <alignment horizontal="center"/>
    </xf>
    <xf numFmtId="164" fontId="4" fillId="0" borderId="51" xfId="0" applyNumberFormat="1" applyFont="1" applyFill="1" applyBorder="1" applyAlignment="1" applyProtection="1">
      <alignment horizontal="center"/>
    </xf>
    <xf numFmtId="164" fontId="4" fillId="0" borderId="25" xfId="0" applyNumberFormat="1" applyFont="1" applyFill="1" applyBorder="1" applyAlignment="1" applyProtection="1">
      <alignment horizontal="center"/>
    </xf>
    <xf numFmtId="0" fontId="2" fillId="0" borderId="13"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54" xfId="0" applyFont="1" applyFill="1" applyBorder="1" applyAlignment="1" applyProtection="1">
      <alignment horizontal="left" vertical="center" wrapText="1"/>
    </xf>
    <xf numFmtId="0" fontId="2" fillId="6" borderId="31" xfId="0" applyFont="1" applyFill="1" applyBorder="1" applyAlignment="1" applyProtection="1">
      <alignment horizontal="left"/>
    </xf>
    <xf numFmtId="0" fontId="2" fillId="6" borderId="13" xfId="0" applyFont="1" applyFill="1" applyBorder="1" applyAlignment="1" applyProtection="1">
      <alignment horizontal="left"/>
    </xf>
    <xf numFmtId="0" fontId="2" fillId="6" borderId="0" xfId="0" applyFont="1" applyFill="1" applyBorder="1" applyAlignment="1" applyProtection="1">
      <alignment horizontal="left"/>
    </xf>
    <xf numFmtId="0" fontId="2" fillId="6" borderId="25" xfId="0" applyFont="1" applyFill="1" applyBorder="1" applyAlignment="1" applyProtection="1">
      <alignment horizontal="left"/>
    </xf>
    <xf numFmtId="0" fontId="2" fillId="6" borderId="17" xfId="0" applyFont="1" applyFill="1" applyBorder="1" applyAlignment="1" applyProtection="1">
      <alignment horizontal="left"/>
    </xf>
    <xf numFmtId="0" fontId="4" fillId="0" borderId="34" xfId="0" applyFont="1" applyFill="1" applyBorder="1" applyAlignment="1" applyProtection="1">
      <alignment horizontal="center"/>
    </xf>
    <xf numFmtId="0" fontId="4" fillId="0" borderId="30" xfId="0" applyFont="1" applyFill="1" applyBorder="1" applyAlignment="1" applyProtection="1">
      <alignment horizontal="center"/>
    </xf>
    <xf numFmtId="0" fontId="4" fillId="0" borderId="31" xfId="0" applyFont="1" applyFill="1" applyBorder="1" applyAlignment="1" applyProtection="1">
      <alignment horizontal="center"/>
    </xf>
    <xf numFmtId="0" fontId="4" fillId="0" borderId="36" xfId="0" applyFont="1" applyFill="1" applyBorder="1" applyAlignment="1" applyProtection="1">
      <alignment horizontal="center"/>
    </xf>
    <xf numFmtId="0" fontId="4" fillId="0" borderId="2" xfId="0" applyFont="1" applyFill="1" applyBorder="1" applyAlignment="1" applyProtection="1">
      <alignment horizontal="center"/>
    </xf>
    <xf numFmtId="0" fontId="4" fillId="0" borderId="17" xfId="0" applyFont="1" applyFill="1" applyBorder="1" applyAlignment="1" applyProtection="1">
      <alignment horizontal="center"/>
    </xf>
    <xf numFmtId="0" fontId="2" fillId="0" borderId="29" xfId="0" applyFont="1" applyFill="1" applyBorder="1" applyAlignment="1" applyProtection="1">
      <alignment horizontal="left"/>
    </xf>
    <xf numFmtId="0" fontId="2" fillId="0" borderId="30" xfId="0" applyFont="1" applyFill="1" applyBorder="1" applyAlignment="1" applyProtection="1">
      <alignment horizontal="left"/>
    </xf>
    <xf numFmtId="0" fontId="2" fillId="0" borderId="33" xfId="0" applyFont="1" applyFill="1" applyBorder="1" applyAlignment="1" applyProtection="1">
      <alignment horizontal="left"/>
    </xf>
    <xf numFmtId="0" fontId="2" fillId="0" borderId="44" xfId="0" applyFont="1" applyFill="1" applyBorder="1" applyAlignment="1" applyProtection="1">
      <alignment horizontal="left"/>
    </xf>
    <xf numFmtId="0" fontId="2" fillId="0" borderId="11" xfId="0" applyFont="1" applyBorder="1" applyAlignment="1" applyProtection="1">
      <alignment horizontal="left"/>
    </xf>
    <xf numFmtId="0" fontId="2" fillId="0" borderId="7" xfId="0" applyFont="1" applyBorder="1" applyAlignment="1" applyProtection="1">
      <alignment horizontal="left"/>
    </xf>
    <xf numFmtId="0" fontId="2" fillId="6" borderId="8" xfId="0" applyFont="1" applyFill="1" applyBorder="1" applyAlignment="1" applyProtection="1">
      <alignment horizontal="left"/>
    </xf>
    <xf numFmtId="0" fontId="2" fillId="6" borderId="9" xfId="0" applyFont="1" applyFill="1" applyBorder="1" applyAlignment="1" applyProtection="1">
      <alignment horizontal="left"/>
    </xf>
    <xf numFmtId="0" fontId="2" fillId="6" borderId="66" xfId="0" applyFont="1" applyFill="1" applyBorder="1" applyAlignment="1" applyProtection="1">
      <alignment horizontal="left"/>
    </xf>
    <xf numFmtId="0" fontId="4" fillId="0" borderId="34" xfId="0" applyFont="1" applyFill="1" applyBorder="1" applyAlignment="1" applyProtection="1">
      <alignment horizontal="right"/>
    </xf>
    <xf numFmtId="0" fontId="4" fillId="0" borderId="30" xfId="0" applyFont="1" applyFill="1" applyBorder="1" applyAlignment="1" applyProtection="1">
      <alignment horizontal="right"/>
    </xf>
    <xf numFmtId="0" fontId="4" fillId="0" borderId="36" xfId="0" applyFont="1" applyFill="1" applyBorder="1" applyAlignment="1" applyProtection="1">
      <alignment horizontal="right"/>
    </xf>
    <xf numFmtId="0" fontId="4" fillId="0" borderId="2" xfId="0" applyFont="1" applyFill="1" applyBorder="1" applyAlignment="1" applyProtection="1">
      <alignment horizontal="right"/>
    </xf>
    <xf numFmtId="49" fontId="2" fillId="6" borderId="33" xfId="0" applyNumberFormat="1" applyFont="1" applyFill="1" applyBorder="1" applyAlignment="1" applyProtection="1">
      <alignment horizontal="center" wrapText="1" shrinkToFit="1"/>
    </xf>
    <xf numFmtId="49" fontId="2" fillId="6" borderId="54" xfId="0" applyNumberFormat="1" applyFont="1" applyFill="1" applyBorder="1" applyAlignment="1" applyProtection="1">
      <alignment horizontal="center" wrapText="1" shrinkToFit="1"/>
    </xf>
    <xf numFmtId="49" fontId="2" fillId="6" borderId="66" xfId="0" applyNumberFormat="1" applyFont="1" applyFill="1" applyBorder="1" applyAlignment="1" applyProtection="1">
      <alignment horizontal="center" wrapText="1" shrinkToFit="1"/>
    </xf>
    <xf numFmtId="49" fontId="4" fillId="4" borderId="30" xfId="0" applyNumberFormat="1" applyFont="1" applyFill="1" applyBorder="1" applyAlignment="1" applyProtection="1">
      <alignment horizontal="center" wrapText="1" shrinkToFit="1"/>
      <protection locked="0"/>
    </xf>
    <xf numFmtId="49" fontId="4" fillId="4" borderId="31" xfId="0" applyNumberFormat="1" applyFont="1" applyFill="1" applyBorder="1" applyAlignment="1" applyProtection="1">
      <alignment horizontal="center" wrapText="1" shrinkToFit="1"/>
      <protection locked="0"/>
    </xf>
    <xf numFmtId="49" fontId="4" fillId="4" borderId="51" xfId="0" applyNumberFormat="1" applyFont="1" applyFill="1" applyBorder="1" applyAlignment="1" applyProtection="1">
      <alignment horizontal="center" wrapText="1" shrinkToFit="1"/>
      <protection locked="0"/>
    </xf>
    <xf numFmtId="0" fontId="2" fillId="0" borderId="34" xfId="0" applyFont="1" applyFill="1" applyBorder="1" applyAlignment="1" applyProtection="1">
      <alignment wrapText="1"/>
    </xf>
    <xf numFmtId="0" fontId="2" fillId="0" borderId="33" xfId="0" applyFont="1" applyFill="1" applyBorder="1" applyAlignment="1" applyProtection="1">
      <alignment wrapText="1"/>
    </xf>
    <xf numFmtId="0" fontId="2" fillId="0" borderId="36" xfId="0" applyFont="1" applyFill="1" applyBorder="1" applyAlignment="1" applyProtection="1">
      <alignment wrapText="1"/>
    </xf>
    <xf numFmtId="0" fontId="2" fillId="0" borderId="44" xfId="0" applyFont="1" applyFill="1" applyBorder="1" applyAlignment="1" applyProtection="1">
      <alignment wrapText="1"/>
    </xf>
    <xf numFmtId="0" fontId="2" fillId="0" borderId="13" xfId="0" applyFont="1" applyFill="1" applyBorder="1" applyAlignment="1" applyProtection="1">
      <alignment horizontal="left"/>
    </xf>
    <xf numFmtId="0" fontId="2" fillId="0" borderId="0" xfId="0" applyFont="1" applyFill="1" applyBorder="1" applyAlignment="1" applyProtection="1">
      <alignment horizontal="left"/>
    </xf>
    <xf numFmtId="0" fontId="2" fillId="0" borderId="54" xfId="0" applyFont="1" applyFill="1" applyBorder="1" applyAlignment="1" applyProtection="1">
      <alignment horizontal="left"/>
    </xf>
    <xf numFmtId="1" fontId="6" fillId="0" borderId="11" xfId="0" applyNumberFormat="1" applyFont="1" applyFill="1" applyBorder="1" applyAlignment="1" applyProtection="1">
      <alignment horizontal="center" vertical="center" wrapText="1"/>
    </xf>
    <xf numFmtId="1" fontId="6" fillId="0" borderId="7" xfId="0" applyNumberFormat="1" applyFont="1" applyFill="1" applyBorder="1" applyAlignment="1" applyProtection="1">
      <alignment horizontal="center" vertical="center" wrapText="1"/>
    </xf>
    <xf numFmtId="0" fontId="6" fillId="4" borderId="58" xfId="0" applyFont="1" applyFill="1" applyBorder="1" applyAlignment="1" applyProtection="1">
      <alignment horizontal="center" vertical="center" wrapText="1"/>
      <protection locked="0"/>
    </xf>
    <xf numFmtId="0" fontId="6" fillId="4" borderId="28" xfId="0" applyFont="1" applyFill="1" applyBorder="1" applyAlignment="1" applyProtection="1">
      <alignment horizontal="center" vertical="center" wrapText="1"/>
      <protection locked="0"/>
    </xf>
    <xf numFmtId="49" fontId="6" fillId="4" borderId="57" xfId="0" applyNumberFormat="1" applyFont="1" applyFill="1" applyBorder="1" applyAlignment="1" applyProtection="1">
      <alignment horizontal="center" vertical="center" wrapText="1"/>
      <protection locked="0"/>
    </xf>
    <xf numFmtId="49" fontId="6" fillId="4" borderId="59" xfId="0" applyNumberFormat="1" applyFont="1" applyFill="1" applyBorder="1" applyAlignment="1" applyProtection="1">
      <alignment horizontal="center" vertical="center" wrapText="1"/>
      <protection locked="0"/>
    </xf>
    <xf numFmtId="0" fontId="0" fillId="0" borderId="28" xfId="0" applyBorder="1" applyAlignment="1" applyProtection="1">
      <alignment horizontal="center" vertical="center" wrapText="1"/>
      <protection locked="0"/>
    </xf>
    <xf numFmtId="0" fontId="6" fillId="4" borderId="11" xfId="0" applyFont="1" applyFill="1" applyBorder="1" applyAlignment="1" applyProtection="1">
      <alignment horizontal="left" vertical="center" wrapText="1"/>
      <protection locked="0"/>
    </xf>
    <xf numFmtId="0" fontId="6" fillId="4" borderId="7" xfId="0" applyFont="1" applyFill="1" applyBorder="1" applyAlignment="1" applyProtection="1">
      <alignment horizontal="left" vertical="center" wrapText="1"/>
      <protection locked="0"/>
    </xf>
    <xf numFmtId="164" fontId="6" fillId="4" borderId="11" xfId="0" applyNumberFormat="1" applyFont="1" applyFill="1" applyBorder="1" applyAlignment="1" applyProtection="1">
      <alignment horizontal="center" vertical="center" wrapText="1"/>
      <protection locked="0"/>
    </xf>
    <xf numFmtId="164" fontId="6" fillId="4" borderId="7" xfId="0" applyNumberFormat="1" applyFont="1" applyFill="1" applyBorder="1" applyAlignment="1" applyProtection="1">
      <alignment horizontal="center" vertical="center" wrapText="1"/>
      <protection locked="0"/>
    </xf>
    <xf numFmtId="1" fontId="6" fillId="0" borderId="34" xfId="0" applyNumberFormat="1" applyFont="1" applyBorder="1" applyAlignment="1">
      <alignment horizontal="center" vertical="center" wrapText="1"/>
    </xf>
    <xf numFmtId="1" fontId="6" fillId="0" borderId="36" xfId="0" applyNumberFormat="1" applyFont="1" applyBorder="1" applyAlignment="1">
      <alignment horizontal="center" vertical="center" wrapText="1"/>
    </xf>
    <xf numFmtId="1" fontId="6" fillId="4" borderId="11" xfId="0" applyNumberFormat="1" applyFont="1" applyFill="1" applyBorder="1" applyAlignment="1" applyProtection="1">
      <alignment horizontal="center" vertical="center" wrapText="1"/>
      <protection locked="0"/>
    </xf>
    <xf numFmtId="1" fontId="6" fillId="4" borderId="7" xfId="0" applyNumberFormat="1" applyFont="1" applyFill="1" applyBorder="1" applyAlignment="1" applyProtection="1">
      <alignment horizontal="center" vertical="center" wrapText="1"/>
      <protection locked="0"/>
    </xf>
    <xf numFmtId="10" fontId="6" fillId="4" borderId="11" xfId="0" applyNumberFormat="1" applyFont="1" applyFill="1" applyBorder="1" applyAlignment="1" applyProtection="1">
      <alignment horizontal="center" vertical="center" wrapText="1"/>
      <protection locked="0"/>
    </xf>
    <xf numFmtId="10" fontId="6" fillId="4" borderId="7" xfId="0" applyNumberFormat="1" applyFont="1" applyFill="1" applyBorder="1" applyAlignment="1" applyProtection="1">
      <alignment horizontal="center" vertical="center" wrapText="1"/>
      <protection locked="0"/>
    </xf>
    <xf numFmtId="49" fontId="6" fillId="4" borderId="11" xfId="0" applyNumberFormat="1" applyFont="1" applyFill="1" applyBorder="1" applyAlignment="1" applyProtection="1">
      <alignment horizontal="center" vertical="center" wrapText="1"/>
      <protection locked="0"/>
    </xf>
    <xf numFmtId="49" fontId="6" fillId="4" borderId="7" xfId="0" applyNumberFormat="1" applyFont="1" applyFill="1" applyBorder="1" applyAlignment="1" applyProtection="1">
      <alignment horizontal="center" vertical="center" wrapText="1"/>
      <protection locked="0"/>
    </xf>
    <xf numFmtId="0" fontId="4" fillId="7" borderId="13" xfId="0" applyFont="1" applyFill="1" applyBorder="1" applyAlignment="1" applyProtection="1">
      <alignment horizontal="left" vertical="top" wrapText="1"/>
      <protection locked="0"/>
    </xf>
    <xf numFmtId="0" fontId="0" fillId="7" borderId="0" xfId="0" applyFill="1" applyBorder="1" applyAlignment="1" applyProtection="1">
      <alignment horizontal="left" vertical="top" wrapText="1"/>
      <protection locked="0"/>
    </xf>
    <xf numFmtId="0" fontId="0" fillId="7" borderId="25" xfId="0" applyFill="1" applyBorder="1" applyAlignment="1" applyProtection="1">
      <alignment horizontal="left" vertical="top" wrapText="1"/>
      <protection locked="0"/>
    </xf>
    <xf numFmtId="0" fontId="0" fillId="7" borderId="13" xfId="0" applyFill="1" applyBorder="1" applyAlignment="1" applyProtection="1">
      <alignment horizontal="left" vertical="top" wrapText="1"/>
      <protection locked="0"/>
    </xf>
    <xf numFmtId="0" fontId="0" fillId="7" borderId="8" xfId="0" applyFill="1" applyBorder="1" applyAlignment="1" applyProtection="1">
      <alignment horizontal="left" vertical="top" wrapText="1"/>
      <protection locked="0"/>
    </xf>
    <xf numFmtId="0" fontId="0" fillId="7" borderId="9" xfId="0" applyFill="1" applyBorder="1" applyAlignment="1" applyProtection="1">
      <alignment horizontal="left" vertical="top" wrapText="1"/>
      <protection locked="0"/>
    </xf>
    <xf numFmtId="0" fontId="0" fillId="7" borderId="10" xfId="0" applyFill="1" applyBorder="1" applyAlignment="1" applyProtection="1">
      <alignment horizontal="left" vertical="top" wrapText="1"/>
      <protection locked="0"/>
    </xf>
    <xf numFmtId="1" fontId="6" fillId="0" borderId="34" xfId="0" applyNumberFormat="1" applyFont="1" applyFill="1" applyBorder="1" applyAlignment="1" applyProtection="1">
      <alignment horizontal="center" vertical="center" wrapText="1"/>
    </xf>
    <xf numFmtId="1" fontId="6" fillId="0" borderId="36" xfId="0" applyNumberFormat="1" applyFont="1" applyFill="1" applyBorder="1" applyAlignment="1" applyProtection="1">
      <alignment horizontal="center" vertical="center" wrapText="1"/>
    </xf>
    <xf numFmtId="0" fontId="4" fillId="0" borderId="0" xfId="2" applyFont="1" applyBorder="1" applyAlignment="1" applyProtection="1">
      <alignment horizontal="center"/>
    </xf>
    <xf numFmtId="0" fontId="1" fillId="0" borderId="6" xfId="2" applyFont="1" applyBorder="1" applyAlignment="1" applyProtection="1">
      <alignment horizontal="left" vertical="center" wrapText="1"/>
    </xf>
    <xf numFmtId="0" fontId="1" fillId="0" borderId="5" xfId="2" applyFont="1" applyBorder="1" applyAlignment="1" applyProtection="1">
      <alignment horizontal="left" vertical="center" wrapText="1"/>
    </xf>
    <xf numFmtId="0" fontId="1" fillId="0" borderId="18" xfId="2" applyFont="1" applyBorder="1" applyAlignment="1" applyProtection="1">
      <alignment horizontal="left" vertical="center" wrapText="1"/>
    </xf>
    <xf numFmtId="0" fontId="1" fillId="0" borderId="3" xfId="2" applyFont="1" applyBorder="1" applyAlignment="1" applyProtection="1">
      <alignment horizontal="left" vertical="center" wrapText="1"/>
    </xf>
    <xf numFmtId="0" fontId="1" fillId="0" borderId="14" xfId="2" applyFont="1" applyBorder="1" applyAlignment="1" applyProtection="1">
      <alignment horizontal="left" vertical="center" wrapText="1"/>
    </xf>
    <xf numFmtId="0" fontId="1" fillId="0" borderId="39" xfId="2" applyFont="1" applyBorder="1" applyAlignment="1" applyProtection="1">
      <alignment horizontal="left" vertical="center" wrapText="1"/>
    </xf>
    <xf numFmtId="0" fontId="2" fillId="5" borderId="5" xfId="0" applyFont="1" applyFill="1" applyBorder="1" applyAlignment="1" applyProtection="1">
      <alignment horizontal="center"/>
    </xf>
    <xf numFmtId="0" fontId="2" fillId="0" borderId="19" xfId="0" applyFont="1" applyFill="1" applyBorder="1" applyAlignment="1" applyProtection="1">
      <alignment horizontal="right"/>
    </xf>
    <xf numFmtId="0" fontId="2" fillId="0" borderId="20" xfId="0" applyFont="1" applyFill="1" applyBorder="1" applyAlignment="1" applyProtection="1">
      <alignment horizontal="right"/>
    </xf>
    <xf numFmtId="0" fontId="1" fillId="0" borderId="0" xfId="0" applyFont="1" applyAlignment="1" applyProtection="1">
      <alignment horizontal="left" vertical="top" wrapText="1"/>
    </xf>
    <xf numFmtId="0" fontId="1" fillId="0" borderId="15" xfId="0" applyFont="1" applyBorder="1" applyAlignment="1" applyProtection="1">
      <alignment horizontal="center" vertical="center" wrapText="1"/>
    </xf>
    <xf numFmtId="0" fontId="1" fillId="0" borderId="16" xfId="0" applyFont="1" applyBorder="1" applyAlignment="1" applyProtection="1">
      <alignment horizontal="center" vertical="center" wrapText="1"/>
    </xf>
    <xf numFmtId="0" fontId="1" fillId="0" borderId="26" xfId="0" applyFont="1" applyBorder="1" applyAlignment="1" applyProtection="1">
      <alignment horizontal="center" vertical="center" wrapText="1"/>
    </xf>
    <xf numFmtId="0" fontId="1" fillId="0" borderId="4" xfId="0" applyFont="1" applyBorder="1" applyAlignment="1" applyProtection="1">
      <alignment horizontal="center" vertical="center" wrapText="1"/>
    </xf>
    <xf numFmtId="0" fontId="1" fillId="0" borderId="60" xfId="0" applyFont="1" applyBorder="1" applyAlignment="1" applyProtection="1">
      <alignment horizontal="center" vertical="center" wrapText="1"/>
    </xf>
    <xf numFmtId="0" fontId="1" fillId="0" borderId="35" xfId="0" applyFont="1" applyBorder="1" applyAlignment="1" applyProtection="1">
      <alignment horizontal="center" vertical="center" wrapText="1"/>
    </xf>
    <xf numFmtId="0" fontId="1" fillId="0" borderId="15" xfId="2" applyFont="1" applyBorder="1" applyAlignment="1" applyProtection="1">
      <alignment horizontal="center" vertical="center" wrapText="1"/>
    </xf>
    <xf numFmtId="0" fontId="1" fillId="0" borderId="16" xfId="2" applyFont="1" applyBorder="1" applyAlignment="1" applyProtection="1">
      <alignment horizontal="center" vertical="center" wrapText="1"/>
    </xf>
    <xf numFmtId="0" fontId="1" fillId="0" borderId="26" xfId="2" applyFont="1" applyBorder="1" applyAlignment="1" applyProtection="1">
      <alignment horizontal="center" vertical="center" wrapText="1"/>
    </xf>
    <xf numFmtId="0" fontId="1" fillId="0" borderId="4" xfId="2" applyFont="1" applyBorder="1" applyAlignment="1" applyProtection="1">
      <alignment horizontal="center" vertical="center" wrapText="1"/>
    </xf>
    <xf numFmtId="0" fontId="1" fillId="0" borderId="60" xfId="2" applyFont="1" applyBorder="1" applyAlignment="1" applyProtection="1">
      <alignment horizontal="center" vertical="center" wrapText="1"/>
    </xf>
    <xf numFmtId="0" fontId="1" fillId="0" borderId="35" xfId="2" applyFont="1" applyBorder="1" applyAlignment="1" applyProtection="1">
      <alignment horizontal="center" vertical="center" wrapText="1"/>
    </xf>
    <xf numFmtId="0" fontId="1" fillId="0" borderId="52" xfId="2" applyFont="1" applyBorder="1" applyAlignment="1" applyProtection="1">
      <alignment horizontal="left" vertical="center" wrapText="1"/>
    </xf>
    <xf numFmtId="0" fontId="1" fillId="0" borderId="22" xfId="2" applyFont="1" applyBorder="1" applyAlignment="1" applyProtection="1">
      <alignment horizontal="left" vertical="center" wrapText="1"/>
    </xf>
    <xf numFmtId="0" fontId="1" fillId="0" borderId="27" xfId="2" applyFont="1" applyBorder="1" applyAlignment="1" applyProtection="1">
      <alignment horizontal="left" vertical="center" wrapText="1"/>
    </xf>
    <xf numFmtId="0" fontId="2" fillId="0" borderId="23" xfId="0" applyFont="1" applyFill="1" applyBorder="1" applyAlignment="1" applyProtection="1">
      <alignment horizontal="right"/>
    </xf>
    <xf numFmtId="0" fontId="2" fillId="0" borderId="5" xfId="0" applyFont="1" applyFill="1" applyBorder="1" applyAlignment="1" applyProtection="1">
      <alignment horizontal="right"/>
    </xf>
    <xf numFmtId="1" fontId="6" fillId="0" borderId="61" xfId="0" applyNumberFormat="1" applyFont="1" applyFill="1" applyBorder="1" applyAlignment="1" applyProtection="1">
      <alignment horizontal="center" vertical="center" wrapText="1"/>
    </xf>
    <xf numFmtId="0" fontId="6" fillId="4" borderId="11" xfId="0" applyNumberFormat="1" applyFont="1" applyFill="1" applyBorder="1" applyAlignment="1" applyProtection="1">
      <alignment horizontal="left" vertical="center" wrapText="1"/>
      <protection locked="0"/>
    </xf>
    <xf numFmtId="0" fontId="6" fillId="4" borderId="7" xfId="0" applyNumberFormat="1" applyFont="1" applyFill="1" applyBorder="1" applyAlignment="1" applyProtection="1">
      <alignment horizontal="left" vertical="center" wrapText="1"/>
      <protection locked="0"/>
    </xf>
    <xf numFmtId="165" fontId="6" fillId="7" borderId="11" xfId="0" applyNumberFormat="1" applyFont="1" applyFill="1" applyBorder="1" applyAlignment="1" applyProtection="1">
      <alignment horizontal="center" vertical="center" wrapText="1"/>
      <protection locked="0"/>
    </xf>
    <xf numFmtId="165" fontId="6" fillId="7" borderId="7" xfId="0" applyNumberFormat="1" applyFont="1" applyFill="1" applyBorder="1" applyAlignment="1" applyProtection="1">
      <alignment horizontal="center" vertical="center" wrapText="1"/>
      <protection locked="0"/>
    </xf>
    <xf numFmtId="164" fontId="6" fillId="4" borderId="56" xfId="0" applyNumberFormat="1" applyFont="1" applyFill="1" applyBorder="1" applyAlignment="1" applyProtection="1">
      <alignment horizontal="center" vertical="center" wrapText="1"/>
      <protection locked="0"/>
    </xf>
    <xf numFmtId="164" fontId="6" fillId="4" borderId="11" xfId="0" applyNumberFormat="1" applyFont="1" applyFill="1" applyBorder="1" applyAlignment="1" applyProtection="1">
      <alignment horizontal="center" vertical="center" wrapText="1"/>
    </xf>
    <xf numFmtId="164" fontId="6" fillId="4" borderId="7" xfId="0" applyNumberFormat="1" applyFont="1" applyFill="1" applyBorder="1" applyAlignment="1" applyProtection="1">
      <alignment horizontal="center" vertical="center" wrapText="1"/>
    </xf>
    <xf numFmtId="165" fontId="6" fillId="7" borderId="56" xfId="0" applyNumberFormat="1" applyFont="1" applyFill="1" applyBorder="1" applyAlignment="1" applyProtection="1">
      <alignment horizontal="center" vertical="center" wrapText="1"/>
      <protection locked="0"/>
    </xf>
    <xf numFmtId="0" fontId="0" fillId="0" borderId="62" xfId="0" applyBorder="1" applyAlignment="1" applyProtection="1">
      <alignment horizontal="center" vertical="center" wrapText="1"/>
      <protection locked="0"/>
    </xf>
    <xf numFmtId="164" fontId="6" fillId="4" borderId="56" xfId="0" applyNumberFormat="1" applyFont="1" applyFill="1" applyBorder="1" applyAlignment="1" applyProtection="1">
      <alignment horizontal="center" vertical="center" wrapText="1"/>
    </xf>
    <xf numFmtId="49" fontId="6" fillId="4" borderId="30" xfId="0" applyNumberFormat="1" applyFont="1" applyFill="1" applyBorder="1" applyAlignment="1" applyProtection="1">
      <alignment horizontal="center" vertical="center" wrapText="1"/>
      <protection locked="0"/>
    </xf>
    <xf numFmtId="49" fontId="6" fillId="4" borderId="31" xfId="0" applyNumberFormat="1" applyFont="1" applyFill="1" applyBorder="1" applyAlignment="1" applyProtection="1">
      <alignment horizontal="center" vertical="center" wrapText="1"/>
      <protection locked="0"/>
    </xf>
    <xf numFmtId="49" fontId="6" fillId="4" borderId="2" xfId="0" applyNumberFormat="1" applyFont="1" applyFill="1" applyBorder="1" applyAlignment="1" applyProtection="1">
      <alignment horizontal="center" vertical="center" wrapText="1"/>
      <protection locked="0"/>
    </xf>
    <xf numFmtId="49" fontId="6" fillId="4" borderId="17" xfId="0" applyNumberFormat="1" applyFont="1" applyFill="1" applyBorder="1" applyAlignment="1" applyProtection="1">
      <alignment horizontal="center" vertical="center" wrapText="1"/>
      <protection locked="0"/>
    </xf>
    <xf numFmtId="49" fontId="6" fillId="4" borderId="9" xfId="0" applyNumberFormat="1" applyFont="1" applyFill="1" applyBorder="1" applyAlignment="1" applyProtection="1">
      <alignment horizontal="center" vertical="center" wrapText="1"/>
      <protection locked="0"/>
    </xf>
    <xf numFmtId="49" fontId="6" fillId="4" borderId="10" xfId="0" applyNumberFormat="1" applyFont="1" applyFill="1" applyBorder="1" applyAlignment="1" applyProtection="1">
      <alignment horizontal="center" vertical="center" wrapText="1"/>
      <protection locked="0"/>
    </xf>
    <xf numFmtId="0" fontId="2" fillId="0" borderId="16" xfId="0" applyFont="1" applyBorder="1" applyAlignment="1" applyProtection="1">
      <alignment horizontal="center" wrapText="1"/>
    </xf>
    <xf numFmtId="0" fontId="2" fillId="0" borderId="37" xfId="0" applyFont="1" applyBorder="1" applyAlignment="1" applyProtection="1">
      <alignment horizontal="center" wrapText="1"/>
    </xf>
    <xf numFmtId="164" fontId="6" fillId="4" borderId="34" xfId="5" applyNumberFormat="1" applyFont="1" applyFill="1" applyBorder="1" applyAlignment="1" applyProtection="1">
      <alignment horizontal="center" vertical="center" wrapText="1"/>
      <protection locked="0"/>
    </xf>
    <xf numFmtId="164" fontId="6" fillId="4" borderId="33" xfId="5" applyNumberFormat="1" applyFont="1" applyFill="1" applyBorder="1" applyAlignment="1" applyProtection="1">
      <alignment horizontal="center" vertical="center" wrapText="1"/>
      <protection locked="0"/>
    </xf>
    <xf numFmtId="164" fontId="6" fillId="4" borderId="36" xfId="5" applyNumberFormat="1" applyFont="1" applyFill="1" applyBorder="1" applyAlignment="1" applyProtection="1">
      <alignment horizontal="center" vertical="center" wrapText="1"/>
      <protection locked="0"/>
    </xf>
    <xf numFmtId="164" fontId="6" fillId="4" borderId="44" xfId="5" applyNumberFormat="1" applyFont="1" applyFill="1" applyBorder="1" applyAlignment="1" applyProtection="1">
      <alignment horizontal="center" vertical="center" wrapText="1"/>
      <protection locked="0"/>
    </xf>
    <xf numFmtId="0" fontId="6" fillId="4" borderId="34" xfId="5" applyNumberFormat="1" applyFont="1" applyFill="1" applyBorder="1" applyAlignment="1" applyProtection="1">
      <alignment horizontal="center" vertical="center" wrapText="1"/>
      <protection locked="0"/>
    </xf>
    <xf numFmtId="0" fontId="6" fillId="4" borderId="33" xfId="5" applyNumberFormat="1" applyFont="1" applyFill="1" applyBorder="1" applyAlignment="1" applyProtection="1">
      <alignment horizontal="center" vertical="center" wrapText="1"/>
      <protection locked="0"/>
    </xf>
    <xf numFmtId="0" fontId="6" fillId="4" borderId="36" xfId="5" applyNumberFormat="1" applyFont="1" applyFill="1" applyBorder="1" applyAlignment="1" applyProtection="1">
      <alignment horizontal="center" vertical="center" wrapText="1"/>
      <protection locked="0"/>
    </xf>
    <xf numFmtId="0" fontId="6" fillId="4" borderId="44" xfId="5" applyNumberFormat="1" applyFont="1" applyFill="1" applyBorder="1" applyAlignment="1" applyProtection="1">
      <alignment horizontal="center" vertical="center" wrapText="1"/>
      <protection locked="0"/>
    </xf>
    <xf numFmtId="164" fontId="6" fillId="4" borderId="31" xfId="5" applyNumberFormat="1" applyFont="1" applyFill="1" applyBorder="1" applyAlignment="1" applyProtection="1">
      <alignment horizontal="center" vertical="center" wrapText="1"/>
      <protection locked="0"/>
    </xf>
    <xf numFmtId="164" fontId="6" fillId="4" borderId="17" xfId="5" applyNumberFormat="1" applyFont="1" applyFill="1" applyBorder="1" applyAlignment="1" applyProtection="1">
      <alignment horizontal="center" vertical="center" wrapText="1"/>
      <protection locked="0"/>
    </xf>
    <xf numFmtId="0" fontId="2" fillId="0" borderId="6" xfId="5" applyFont="1" applyFill="1" applyBorder="1" applyAlignment="1" applyProtection="1">
      <alignment horizontal="center" wrapText="1"/>
    </xf>
    <xf numFmtId="0" fontId="2" fillId="0" borderId="55" xfId="5" applyFont="1" applyFill="1" applyBorder="1" applyAlignment="1" applyProtection="1">
      <alignment horizontal="center" wrapText="1"/>
    </xf>
    <xf numFmtId="0" fontId="2" fillId="0" borderId="18" xfId="5" applyFont="1" applyFill="1" applyBorder="1" applyAlignment="1" applyProtection="1">
      <alignment horizontal="center" wrapText="1"/>
    </xf>
    <xf numFmtId="164" fontId="6" fillId="4" borderId="61" xfId="5" applyNumberFormat="1" applyFont="1" applyFill="1" applyBorder="1" applyAlignment="1" applyProtection="1">
      <alignment horizontal="center" vertical="center" wrapText="1"/>
      <protection locked="0"/>
    </xf>
    <xf numFmtId="164" fontId="6" fillId="4" borderId="66" xfId="5" applyNumberFormat="1" applyFont="1" applyFill="1" applyBorder="1" applyAlignment="1" applyProtection="1">
      <alignment horizontal="center" vertical="center" wrapText="1"/>
      <protection locked="0"/>
    </xf>
    <xf numFmtId="164" fontId="6" fillId="4" borderId="10" xfId="5" applyNumberFormat="1" applyFont="1" applyFill="1" applyBorder="1" applyAlignment="1" applyProtection="1">
      <alignment horizontal="center" vertical="center" wrapText="1"/>
      <protection locked="0"/>
    </xf>
    <xf numFmtId="0" fontId="6" fillId="4" borderId="11" xfId="5" applyFont="1" applyFill="1" applyBorder="1" applyAlignment="1" applyProtection="1">
      <alignment horizontal="center" vertical="center" wrapText="1"/>
      <protection locked="0"/>
    </xf>
    <xf numFmtId="0" fontId="6" fillId="4" borderId="7" xfId="5" applyFont="1" applyFill="1" applyBorder="1" applyAlignment="1" applyProtection="1">
      <alignment horizontal="center" vertical="center" wrapText="1"/>
      <protection locked="0"/>
    </xf>
    <xf numFmtId="0" fontId="6" fillId="4" borderId="56" xfId="5" applyFont="1" applyFill="1" applyBorder="1" applyAlignment="1" applyProtection="1">
      <alignment horizontal="center" vertical="center" wrapText="1"/>
      <protection locked="0"/>
    </xf>
    <xf numFmtId="0" fontId="6" fillId="4" borderId="34" xfId="5" applyFont="1" applyFill="1" applyBorder="1" applyAlignment="1" applyProtection="1">
      <alignment horizontal="center" vertical="center" wrapText="1"/>
      <protection locked="0"/>
    </xf>
    <xf numFmtId="0" fontId="6" fillId="4" borderId="33" xfId="5" applyFont="1" applyFill="1" applyBorder="1" applyAlignment="1" applyProtection="1">
      <alignment horizontal="center" vertical="center" wrapText="1"/>
      <protection locked="0"/>
    </xf>
    <xf numFmtId="0" fontId="6" fillId="4" borderId="36" xfId="5" applyFont="1" applyFill="1" applyBorder="1" applyAlignment="1" applyProtection="1">
      <alignment horizontal="center" vertical="center" wrapText="1"/>
      <protection locked="0"/>
    </xf>
    <xf numFmtId="0" fontId="6" fillId="4" borderId="44" xfId="5" applyFont="1" applyFill="1" applyBorder="1" applyAlignment="1" applyProtection="1">
      <alignment horizontal="center" vertical="center" wrapText="1"/>
      <protection locked="0"/>
    </xf>
    <xf numFmtId="0" fontId="2" fillId="0" borderId="6" xfId="5" applyFont="1" applyBorder="1" applyAlignment="1" applyProtection="1">
      <alignment horizontal="center" wrapText="1"/>
    </xf>
    <xf numFmtId="0" fontId="2" fillId="0" borderId="55" xfId="5" applyFont="1" applyBorder="1" applyAlignment="1" applyProtection="1">
      <alignment horizontal="center" wrapText="1"/>
    </xf>
    <xf numFmtId="0" fontId="0" fillId="7" borderId="29" xfId="0" applyFill="1" applyBorder="1" applyAlignment="1" applyProtection="1">
      <alignment horizontal="left" vertical="top" wrapText="1"/>
      <protection locked="0"/>
    </xf>
    <xf numFmtId="0" fontId="0" fillId="7" borderId="30" xfId="0" applyFill="1" applyBorder="1" applyAlignment="1" applyProtection="1">
      <alignment horizontal="left" vertical="top" wrapText="1"/>
      <protection locked="0"/>
    </xf>
    <xf numFmtId="0" fontId="0" fillId="7" borderId="31" xfId="0" applyFill="1" applyBorder="1" applyAlignment="1" applyProtection="1">
      <alignment horizontal="left" vertical="top" wrapText="1"/>
      <protection locked="0"/>
    </xf>
    <xf numFmtId="0" fontId="6" fillId="0" borderId="64" xfId="0" applyFont="1" applyBorder="1" applyAlignment="1" applyProtection="1">
      <alignment horizontal="left" wrapText="1"/>
    </xf>
    <xf numFmtId="0" fontId="6" fillId="4" borderId="62" xfId="0" applyFont="1" applyFill="1" applyBorder="1" applyAlignment="1" applyProtection="1">
      <alignment horizontal="center" vertical="center" wrapText="1"/>
      <protection locked="0"/>
    </xf>
    <xf numFmtId="0" fontId="1" fillId="0" borderId="63" xfId="2" applyFont="1" applyBorder="1" applyAlignment="1" applyProtection="1">
      <alignment horizontal="center" vertical="center" wrapText="1"/>
    </xf>
    <xf numFmtId="0" fontId="1" fillId="0" borderId="64" xfId="2" applyFont="1" applyBorder="1" applyAlignment="1" applyProtection="1">
      <alignment horizontal="center" vertical="center" wrapText="1"/>
    </xf>
    <xf numFmtId="0" fontId="6" fillId="4" borderId="56" xfId="0" applyNumberFormat="1" applyFont="1" applyFill="1" applyBorder="1" applyAlignment="1" applyProtection="1">
      <alignment horizontal="left" vertical="center" wrapText="1"/>
      <protection locked="0"/>
    </xf>
    <xf numFmtId="0" fontId="6" fillId="0" borderId="20" xfId="0" applyFont="1" applyBorder="1" applyAlignment="1" applyProtection="1">
      <alignment horizontal="left" wrapText="1"/>
    </xf>
    <xf numFmtId="0" fontId="6" fillId="4" borderId="61" xfId="5" applyFont="1" applyFill="1" applyBorder="1" applyAlignment="1" applyProtection="1">
      <alignment horizontal="center" vertical="center" wrapText="1"/>
      <protection locked="0"/>
    </xf>
    <xf numFmtId="0" fontId="6" fillId="4" borderId="66" xfId="5" applyFont="1" applyFill="1" applyBorder="1" applyAlignment="1" applyProtection="1">
      <alignment horizontal="center" vertical="center" wrapText="1"/>
      <protection locked="0"/>
    </xf>
    <xf numFmtId="0" fontId="6" fillId="4" borderId="61" xfId="5" applyNumberFormat="1" applyFont="1" applyFill="1" applyBorder="1" applyAlignment="1" applyProtection="1">
      <alignment horizontal="center" vertical="center" wrapText="1"/>
      <protection locked="0"/>
    </xf>
    <xf numFmtId="0" fontId="6" fillId="4" borderId="66" xfId="5" applyNumberFormat="1" applyFont="1" applyFill="1" applyBorder="1" applyAlignment="1" applyProtection="1">
      <alignment horizontal="center" vertical="center" wrapText="1"/>
      <protection locked="0"/>
    </xf>
    <xf numFmtId="0" fontId="2" fillId="0" borderId="23" xfId="0" applyFont="1" applyFill="1" applyBorder="1" applyAlignment="1" applyProtection="1">
      <alignment horizontal="center"/>
    </xf>
    <xf numFmtId="0" fontId="1" fillId="0" borderId="19" xfId="2" applyFont="1" applyBorder="1" applyAlignment="1" applyProtection="1">
      <alignment horizontal="center" vertical="center" wrapText="1"/>
    </xf>
    <xf numFmtId="0" fontId="1" fillId="0" borderId="20" xfId="2" applyFont="1" applyBorder="1" applyAlignment="1" applyProtection="1">
      <alignment horizontal="center" vertical="center" wrapText="1"/>
    </xf>
    <xf numFmtId="0" fontId="1" fillId="0" borderId="13" xfId="2" applyFont="1" applyBorder="1" applyAlignment="1" applyProtection="1">
      <alignment horizontal="center" vertical="center" wrapText="1"/>
    </xf>
    <xf numFmtId="0" fontId="1" fillId="0" borderId="0" xfId="2" applyFont="1" applyBorder="1" applyAlignment="1" applyProtection="1">
      <alignment horizontal="center" vertical="center" wrapText="1"/>
    </xf>
    <xf numFmtId="0" fontId="1" fillId="0" borderId="8" xfId="2" applyFont="1" applyBorder="1" applyAlignment="1" applyProtection="1">
      <alignment horizontal="center" vertical="center" wrapText="1"/>
    </xf>
    <xf numFmtId="0" fontId="1" fillId="0" borderId="9" xfId="2" applyFont="1" applyBorder="1" applyAlignment="1" applyProtection="1">
      <alignment horizontal="center" vertical="center" wrapText="1"/>
    </xf>
    <xf numFmtId="0" fontId="8" fillId="0" borderId="0" xfId="0" applyFont="1" applyAlignment="1" applyProtection="1">
      <alignment horizontal="left" vertical="top" wrapText="1"/>
    </xf>
    <xf numFmtId="0" fontId="1" fillId="0" borderId="38" xfId="2" applyFont="1" applyBorder="1" applyAlignment="1" applyProtection="1">
      <alignment horizontal="left" vertical="center" wrapText="1"/>
    </xf>
    <xf numFmtId="0" fontId="1" fillId="0" borderId="21" xfId="2" applyFont="1" applyBorder="1" applyAlignment="1" applyProtection="1">
      <alignment horizontal="left" vertical="center" wrapText="1"/>
    </xf>
    <xf numFmtId="0" fontId="1" fillId="0" borderId="63" xfId="2" applyFont="1" applyBorder="1" applyAlignment="1" applyProtection="1">
      <alignment horizontal="left" vertical="center" wrapText="1"/>
    </xf>
    <xf numFmtId="0" fontId="1" fillId="0" borderId="64" xfId="2" applyFont="1" applyBorder="1" applyAlignment="1" applyProtection="1">
      <alignment horizontal="left" vertical="center" wrapText="1"/>
    </xf>
    <xf numFmtId="0" fontId="1" fillId="0" borderId="65" xfId="2" applyFont="1" applyBorder="1" applyAlignment="1" applyProtection="1">
      <alignment horizontal="left" vertical="center" wrapText="1"/>
    </xf>
    <xf numFmtId="0" fontId="1" fillId="0" borderId="23" xfId="2" applyFont="1" applyBorder="1" applyAlignment="1" applyProtection="1">
      <alignment horizontal="left" vertical="center" wrapText="1"/>
    </xf>
    <xf numFmtId="0" fontId="1" fillId="0" borderId="16" xfId="2" applyFont="1" applyFill="1" applyBorder="1" applyAlignment="1" applyProtection="1">
      <alignment horizontal="left" vertical="center" wrapText="1"/>
    </xf>
    <xf numFmtId="0" fontId="1" fillId="0" borderId="37" xfId="2" applyFont="1" applyFill="1" applyBorder="1" applyAlignment="1" applyProtection="1">
      <alignment horizontal="left" vertical="center" wrapText="1"/>
    </xf>
    <xf numFmtId="0" fontId="1" fillId="0" borderId="4" xfId="2" applyFont="1" applyFill="1" applyBorder="1" applyAlignment="1" applyProtection="1">
      <alignment horizontal="left" vertical="center" wrapText="1"/>
    </xf>
    <xf numFmtId="0" fontId="1" fillId="0" borderId="43" xfId="2" applyFont="1" applyFill="1" applyBorder="1" applyAlignment="1" applyProtection="1">
      <alignment horizontal="left" vertical="center" wrapText="1"/>
    </xf>
    <xf numFmtId="0" fontId="1" fillId="0" borderId="35" xfId="0" applyFont="1" applyFill="1" applyBorder="1" applyAlignment="1" applyProtection="1">
      <alignment horizontal="left" vertical="top" wrapText="1"/>
    </xf>
    <xf numFmtId="0" fontId="1" fillId="0" borderId="49" xfId="0" applyFont="1" applyFill="1" applyBorder="1" applyAlignment="1" applyProtection="1">
      <alignment horizontal="left" vertical="top" wrapText="1"/>
    </xf>
    <xf numFmtId="0" fontId="2" fillId="5" borderId="5" xfId="0" applyFont="1" applyFill="1" applyBorder="1" applyAlignment="1" applyProtection="1">
      <alignment horizontal="center" wrapText="1"/>
    </xf>
    <xf numFmtId="2" fontId="6" fillId="4" borderId="34" xfId="0" applyNumberFormat="1" applyFont="1" applyFill="1" applyBorder="1" applyAlignment="1" applyProtection="1">
      <alignment horizontal="center" vertical="center" wrapText="1"/>
      <protection locked="0"/>
    </xf>
    <xf numFmtId="2" fontId="6" fillId="4" borderId="36" xfId="0" applyNumberFormat="1" applyFont="1" applyFill="1" applyBorder="1" applyAlignment="1" applyProtection="1">
      <alignment horizontal="center" vertical="center" wrapText="1"/>
      <protection locked="0"/>
    </xf>
    <xf numFmtId="0" fontId="1" fillId="0" borderId="35" xfId="2" applyFont="1" applyFill="1" applyBorder="1" applyAlignment="1" applyProtection="1">
      <alignment horizontal="left" vertical="center" wrapText="1"/>
    </xf>
    <xf numFmtId="0" fontId="1" fillId="0" borderId="49" xfId="2" applyFont="1" applyFill="1" applyBorder="1" applyAlignment="1" applyProtection="1">
      <alignment horizontal="left" vertical="center" wrapText="1"/>
    </xf>
    <xf numFmtId="2" fontId="6" fillId="4" borderId="61" xfId="0" applyNumberFormat="1" applyFont="1" applyFill="1" applyBorder="1" applyAlignment="1" applyProtection="1">
      <alignment horizontal="center" vertical="center" wrapText="1"/>
      <protection locked="0"/>
    </xf>
    <xf numFmtId="0" fontId="6" fillId="0" borderId="31" xfId="0" applyNumberFormat="1" applyFont="1" applyFill="1" applyBorder="1" applyAlignment="1" applyProtection="1">
      <alignment horizontal="center" vertical="center" wrapText="1"/>
    </xf>
    <xf numFmtId="0" fontId="6" fillId="0" borderId="17" xfId="0" applyNumberFormat="1" applyFont="1" applyFill="1" applyBorder="1" applyAlignment="1" applyProtection="1">
      <alignment horizontal="center" vertical="center" wrapText="1"/>
    </xf>
    <xf numFmtId="0" fontId="6" fillId="4" borderId="29" xfId="0" applyNumberFormat="1" applyFont="1" applyFill="1" applyBorder="1" applyAlignment="1" applyProtection="1">
      <alignment horizontal="left" vertical="top" wrapText="1"/>
      <protection locked="0"/>
    </xf>
    <xf numFmtId="0" fontId="6" fillId="4" borderId="30" xfId="0" applyNumberFormat="1" applyFont="1" applyFill="1" applyBorder="1" applyAlignment="1" applyProtection="1">
      <alignment horizontal="left" vertical="top" wrapText="1"/>
      <protection locked="0"/>
    </xf>
    <xf numFmtId="0" fontId="6" fillId="4" borderId="31" xfId="0" applyNumberFormat="1" applyFont="1" applyFill="1" applyBorder="1" applyAlignment="1" applyProtection="1">
      <alignment horizontal="left" vertical="top" wrapText="1"/>
      <protection locked="0"/>
    </xf>
    <xf numFmtId="0" fontId="6" fillId="4" borderId="13" xfId="0" applyNumberFormat="1" applyFont="1" applyFill="1" applyBorder="1" applyAlignment="1" applyProtection="1">
      <alignment horizontal="left" vertical="top" wrapText="1"/>
      <protection locked="0"/>
    </xf>
    <xf numFmtId="0" fontId="6" fillId="4" borderId="0" xfId="0" applyNumberFormat="1" applyFont="1" applyFill="1" applyBorder="1" applyAlignment="1" applyProtection="1">
      <alignment horizontal="left" vertical="top" wrapText="1"/>
      <protection locked="0"/>
    </xf>
    <xf numFmtId="0" fontId="6" fillId="4" borderId="25" xfId="0" applyNumberFormat="1" applyFont="1" applyFill="1" applyBorder="1" applyAlignment="1" applyProtection="1">
      <alignment horizontal="left" vertical="top" wrapText="1"/>
      <protection locked="0"/>
    </xf>
    <xf numFmtId="0" fontId="6" fillId="4" borderId="8" xfId="0" applyNumberFormat="1" applyFont="1" applyFill="1" applyBorder="1" applyAlignment="1" applyProtection="1">
      <alignment horizontal="left" vertical="top" wrapText="1"/>
      <protection locked="0"/>
    </xf>
    <xf numFmtId="0" fontId="6" fillId="4" borderId="9" xfId="0" applyNumberFormat="1" applyFont="1" applyFill="1" applyBorder="1" applyAlignment="1" applyProtection="1">
      <alignment horizontal="left" vertical="top" wrapText="1"/>
      <protection locked="0"/>
    </xf>
    <xf numFmtId="0" fontId="6" fillId="4" borderId="10" xfId="0" applyNumberFormat="1" applyFont="1" applyFill="1" applyBorder="1" applyAlignment="1" applyProtection="1">
      <alignment horizontal="left" vertical="top" wrapText="1"/>
      <protection locked="0"/>
    </xf>
    <xf numFmtId="164" fontId="6" fillId="4" borderId="29" xfId="0" applyNumberFormat="1" applyFont="1" applyFill="1" applyBorder="1" applyAlignment="1" applyProtection="1">
      <alignment horizontal="center" vertical="center" wrapText="1"/>
      <protection locked="0"/>
    </xf>
    <xf numFmtId="164" fontId="6" fillId="4" borderId="50" xfId="0" applyNumberFormat="1" applyFont="1" applyFill="1" applyBorder="1" applyAlignment="1" applyProtection="1">
      <alignment horizontal="center" vertical="center" wrapText="1"/>
      <protection locked="0"/>
    </xf>
    <xf numFmtId="0" fontId="6" fillId="4" borderId="29" xfId="5" applyNumberFormat="1" applyFont="1" applyFill="1" applyBorder="1" applyAlignment="1" applyProtection="1">
      <alignment horizontal="center" vertical="center" wrapText="1"/>
      <protection locked="0"/>
    </xf>
    <xf numFmtId="0" fontId="6" fillId="4" borderId="31" xfId="5" applyNumberFormat="1" applyFont="1" applyFill="1" applyBorder="1" applyAlignment="1" applyProtection="1">
      <alignment horizontal="center" vertical="center" wrapText="1"/>
      <protection locked="0"/>
    </xf>
    <xf numFmtId="0" fontId="6" fillId="4" borderId="50" xfId="5" applyNumberFormat="1" applyFont="1" applyFill="1" applyBorder="1" applyAlignment="1" applyProtection="1">
      <alignment horizontal="center" vertical="center" wrapText="1"/>
      <protection locked="0"/>
    </xf>
    <xf numFmtId="0" fontId="6" fillId="4" borderId="17" xfId="5" applyNumberFormat="1" applyFont="1" applyFill="1" applyBorder="1" applyAlignment="1" applyProtection="1">
      <alignment horizontal="center" vertical="center" wrapText="1"/>
      <protection locked="0"/>
    </xf>
    <xf numFmtId="0" fontId="6" fillId="4" borderId="11" xfId="0" applyNumberFormat="1" applyFont="1" applyFill="1" applyBorder="1" applyAlignment="1" applyProtection="1">
      <alignment horizontal="center" vertical="center" wrapText="1"/>
      <protection locked="0"/>
    </xf>
    <xf numFmtId="0" fontId="6" fillId="4" borderId="56" xfId="0" applyNumberFormat="1" applyFont="1" applyFill="1" applyBorder="1" applyAlignment="1" applyProtection="1">
      <alignment horizontal="center" vertical="center" wrapText="1"/>
      <protection locked="0"/>
    </xf>
    <xf numFmtId="0" fontId="6" fillId="0" borderId="29" xfId="5" applyNumberFormat="1" applyFont="1" applyFill="1" applyBorder="1" applyAlignment="1" applyProtection="1">
      <alignment horizontal="center" vertical="center" wrapText="1"/>
    </xf>
    <xf numFmtId="0" fontId="6" fillId="0" borderId="30" xfId="5" applyNumberFormat="1" applyFont="1" applyFill="1" applyBorder="1" applyAlignment="1" applyProtection="1">
      <alignment horizontal="center" vertical="center" wrapText="1"/>
    </xf>
    <xf numFmtId="0" fontId="6" fillId="0" borderId="31" xfId="5" applyNumberFormat="1" applyFont="1" applyFill="1" applyBorder="1" applyAlignment="1" applyProtection="1">
      <alignment horizontal="center" vertical="center" wrapText="1"/>
    </xf>
    <xf numFmtId="0" fontId="6" fillId="0" borderId="8" xfId="5" applyNumberFormat="1" applyFont="1" applyFill="1" applyBorder="1" applyAlignment="1" applyProtection="1">
      <alignment horizontal="center" vertical="center" wrapText="1"/>
    </xf>
    <xf numFmtId="0" fontId="6" fillId="0" borderId="9" xfId="5" applyNumberFormat="1" applyFont="1" applyFill="1" applyBorder="1" applyAlignment="1" applyProtection="1">
      <alignment horizontal="center" vertical="center" wrapText="1"/>
    </xf>
    <xf numFmtId="0" fontId="6" fillId="0" borderId="10" xfId="5" applyNumberFormat="1" applyFont="1" applyFill="1" applyBorder="1" applyAlignment="1" applyProtection="1">
      <alignment horizontal="center" vertical="center" wrapText="1"/>
    </xf>
    <xf numFmtId="0" fontId="6" fillId="4" borderId="8" xfId="5" applyNumberFormat="1" applyFont="1" applyFill="1" applyBorder="1" applyAlignment="1" applyProtection="1">
      <alignment horizontal="center" vertical="center" wrapText="1"/>
      <protection locked="0"/>
    </xf>
    <xf numFmtId="0" fontId="6" fillId="4" borderId="10" xfId="5" applyNumberFormat="1" applyFont="1" applyFill="1" applyBorder="1" applyAlignment="1" applyProtection="1">
      <alignment horizontal="center" vertical="center" wrapText="1"/>
      <protection locked="0"/>
    </xf>
    <xf numFmtId="164" fontId="6" fillId="4" borderId="8" xfId="0" applyNumberFormat="1" applyFont="1" applyFill="1" applyBorder="1" applyAlignment="1" applyProtection="1">
      <alignment horizontal="center" vertical="center" wrapText="1"/>
      <protection locked="0"/>
    </xf>
    <xf numFmtId="164" fontId="6" fillId="4" borderId="30" xfId="0" applyNumberFormat="1" applyFont="1" applyFill="1" applyBorder="1" applyAlignment="1" applyProtection="1">
      <alignment horizontal="center" vertical="center" wrapText="1"/>
      <protection locked="0"/>
    </xf>
    <xf numFmtId="164" fontId="6" fillId="4" borderId="9" xfId="0" applyNumberFormat="1" applyFont="1" applyFill="1" applyBorder="1" applyAlignment="1" applyProtection="1">
      <alignment horizontal="center" vertical="center" wrapText="1"/>
      <protection locked="0"/>
    </xf>
    <xf numFmtId="0" fontId="6" fillId="0" borderId="10" xfId="0" applyNumberFormat="1" applyFont="1" applyFill="1" applyBorder="1" applyAlignment="1" applyProtection="1">
      <alignment horizontal="center" vertical="center" wrapText="1"/>
    </xf>
    <xf numFmtId="0" fontId="6" fillId="4" borderId="7" xfId="0" applyNumberFormat="1" applyFont="1" applyFill="1" applyBorder="1" applyAlignment="1" applyProtection="1">
      <alignment horizontal="center" vertical="center" wrapText="1"/>
      <protection locked="0"/>
    </xf>
    <xf numFmtId="2" fontId="6" fillId="4" borderId="4" xfId="0" applyNumberFormat="1" applyFont="1" applyFill="1" applyBorder="1" applyAlignment="1" applyProtection="1">
      <alignment horizontal="center" vertical="center" wrapText="1"/>
      <protection locked="0"/>
    </xf>
    <xf numFmtId="0" fontId="6" fillId="0" borderId="50" xfId="5" applyNumberFormat="1" applyFont="1" applyFill="1" applyBorder="1" applyAlignment="1" applyProtection="1">
      <alignment horizontal="center" vertical="center" wrapText="1"/>
    </xf>
    <xf numFmtId="0" fontId="6" fillId="0" borderId="2" xfId="5" applyNumberFormat="1" applyFont="1" applyFill="1" applyBorder="1" applyAlignment="1" applyProtection="1">
      <alignment horizontal="center" vertical="center" wrapText="1"/>
    </xf>
    <xf numFmtId="0" fontId="6" fillId="0" borderId="17" xfId="5" applyNumberFormat="1" applyFont="1" applyFill="1" applyBorder="1" applyAlignment="1" applyProtection="1">
      <alignment horizontal="center" vertical="center" wrapText="1"/>
    </xf>
    <xf numFmtId="164" fontId="6" fillId="4" borderId="2" xfId="0" applyNumberFormat="1" applyFont="1" applyFill="1" applyBorder="1" applyAlignment="1" applyProtection="1">
      <alignment horizontal="center" vertical="center" wrapText="1"/>
      <protection locked="0"/>
    </xf>
    <xf numFmtId="0" fontId="4" fillId="0" borderId="8" xfId="0" applyFont="1" applyFill="1" applyBorder="1" applyAlignment="1" applyProtection="1">
      <alignment horizontal="left" vertical="center" wrapText="1"/>
      <protection locked="0"/>
    </xf>
    <xf numFmtId="0" fontId="4" fillId="0" borderId="9" xfId="0" applyFont="1" applyFill="1" applyBorder="1" applyAlignment="1" applyProtection="1">
      <alignment horizontal="left" vertical="center" wrapText="1"/>
      <protection locked="0"/>
    </xf>
    <xf numFmtId="0" fontId="4" fillId="0" borderId="10" xfId="0" applyFont="1" applyFill="1" applyBorder="1" applyAlignment="1" applyProtection="1">
      <alignment horizontal="left" vertical="center" wrapText="1"/>
      <protection locked="0"/>
    </xf>
    <xf numFmtId="0" fontId="2" fillId="0" borderId="23" xfId="0" applyFont="1" applyBorder="1" applyAlignment="1" applyProtection="1">
      <alignment horizontal="center" wrapText="1"/>
    </xf>
    <xf numFmtId="0" fontId="2" fillId="0" borderId="5" xfId="0" applyFont="1" applyBorder="1" applyAlignment="1" applyProtection="1">
      <alignment horizontal="center" wrapText="1"/>
    </xf>
    <xf numFmtId="0" fontId="2" fillId="0" borderId="18" xfId="0" applyFont="1" applyBorder="1" applyAlignment="1" applyProtection="1">
      <alignment horizontal="center" wrapText="1"/>
    </xf>
    <xf numFmtId="2" fontId="6" fillId="4" borderId="11" xfId="0" applyNumberFormat="1" applyFont="1" applyFill="1" applyBorder="1" applyAlignment="1" applyProtection="1">
      <alignment horizontal="center" vertical="center" wrapText="1"/>
      <protection locked="0"/>
    </xf>
    <xf numFmtId="2" fontId="6" fillId="4" borderId="56" xfId="0" applyNumberFormat="1" applyFont="1" applyFill="1" applyBorder="1" applyAlignment="1" applyProtection="1">
      <alignment horizontal="center" vertical="center" wrapText="1"/>
      <protection locked="0"/>
    </xf>
    <xf numFmtId="0" fontId="2" fillId="0" borderId="50" xfId="0" applyFont="1" applyFill="1" applyBorder="1" applyAlignment="1" applyProtection="1">
      <alignment horizontal="center"/>
    </xf>
    <xf numFmtId="0" fontId="2" fillId="0" borderId="2" xfId="0" applyFont="1" applyFill="1" applyBorder="1" applyAlignment="1" applyProtection="1">
      <alignment horizontal="center"/>
    </xf>
    <xf numFmtId="0" fontId="2" fillId="0" borderId="23" xfId="0" applyFont="1" applyFill="1" applyBorder="1" applyAlignment="1" applyProtection="1">
      <alignment horizontal="center" wrapText="1"/>
    </xf>
    <xf numFmtId="0" fontId="2" fillId="0" borderId="18" xfId="0" applyFont="1" applyFill="1" applyBorder="1" applyAlignment="1" applyProtection="1">
      <alignment horizontal="center" wrapText="1"/>
    </xf>
    <xf numFmtId="0" fontId="1" fillId="0" borderId="19" xfId="2" applyFont="1" applyFill="1" applyBorder="1" applyAlignment="1" applyProtection="1">
      <alignment horizontal="center" vertical="center" wrapText="1"/>
    </xf>
    <xf numFmtId="0" fontId="1" fillId="0" borderId="67" xfId="2" applyFont="1" applyFill="1" applyBorder="1" applyAlignment="1" applyProtection="1">
      <alignment horizontal="center" vertical="center" wrapText="1"/>
    </xf>
    <xf numFmtId="0" fontId="1" fillId="0" borderId="13" xfId="2" applyFont="1" applyFill="1" applyBorder="1" applyAlignment="1" applyProtection="1">
      <alignment horizontal="center" vertical="center" wrapText="1"/>
    </xf>
    <xf numFmtId="0" fontId="1" fillId="0" borderId="54" xfId="2" applyFont="1" applyFill="1" applyBorder="1" applyAlignment="1" applyProtection="1">
      <alignment horizontal="center" vertical="center" wrapText="1"/>
    </xf>
    <xf numFmtId="0" fontId="1" fillId="0" borderId="8" xfId="2" applyFont="1" applyFill="1" applyBorder="1" applyAlignment="1" applyProtection="1">
      <alignment horizontal="center" vertical="center" wrapText="1"/>
    </xf>
    <xf numFmtId="0" fontId="1" fillId="0" borderId="66" xfId="2" applyFont="1" applyFill="1" applyBorder="1" applyAlignment="1" applyProtection="1">
      <alignment horizontal="center" vertical="center" wrapText="1"/>
    </xf>
    <xf numFmtId="0" fontId="1" fillId="0" borderId="0" xfId="0" applyFont="1" applyFill="1" applyAlignment="1" applyProtection="1">
      <alignment horizontal="left" vertical="top" wrapText="1"/>
    </xf>
    <xf numFmtId="0" fontId="1" fillId="0" borderId="19" xfId="0" applyFont="1" applyFill="1" applyBorder="1" applyAlignment="1" applyProtection="1">
      <alignment horizontal="center" vertical="center"/>
    </xf>
    <xf numFmtId="0" fontId="1" fillId="0" borderId="67" xfId="0" applyFont="1" applyFill="1" applyBorder="1" applyAlignment="1" applyProtection="1">
      <alignment horizontal="center" vertical="center"/>
    </xf>
    <xf numFmtId="0" fontId="1" fillId="0" borderId="13" xfId="0" applyFont="1" applyFill="1" applyBorder="1" applyAlignment="1" applyProtection="1">
      <alignment horizontal="center" vertical="center"/>
    </xf>
    <xf numFmtId="0" fontId="1" fillId="0" borderId="54" xfId="0" applyFont="1" applyFill="1" applyBorder="1" applyAlignment="1" applyProtection="1">
      <alignment horizontal="center" vertical="center"/>
    </xf>
    <xf numFmtId="0" fontId="1" fillId="0" borderId="8" xfId="0" applyFont="1" applyFill="1" applyBorder="1" applyAlignment="1" applyProtection="1">
      <alignment horizontal="center" vertical="center"/>
    </xf>
    <xf numFmtId="0" fontId="1" fillId="0" borderId="66" xfId="0" applyFont="1" applyFill="1" applyBorder="1" applyAlignment="1" applyProtection="1">
      <alignment horizontal="center" vertical="center"/>
    </xf>
    <xf numFmtId="0" fontId="6" fillId="7" borderId="11" xfId="0" applyFont="1" applyFill="1" applyBorder="1" applyAlignment="1" applyProtection="1">
      <alignment horizontal="center" vertical="center" wrapText="1"/>
      <protection locked="0"/>
    </xf>
    <xf numFmtId="0" fontId="6" fillId="7" borderId="7" xfId="0" applyFont="1" applyFill="1" applyBorder="1" applyAlignment="1" applyProtection="1">
      <alignment horizontal="center" vertical="center" wrapText="1"/>
      <protection locked="0"/>
    </xf>
    <xf numFmtId="164" fontId="6" fillId="4" borderId="4" xfId="0" applyNumberFormat="1" applyFont="1" applyFill="1" applyBorder="1" applyAlignment="1" applyProtection="1">
      <alignment horizontal="center" vertical="center" wrapText="1"/>
      <protection locked="0"/>
    </xf>
    <xf numFmtId="164" fontId="6" fillId="4" borderId="35" xfId="0" applyNumberFormat="1" applyFont="1" applyFill="1" applyBorder="1" applyAlignment="1" applyProtection="1">
      <alignment horizontal="center" vertical="center" wrapText="1"/>
      <protection locked="0"/>
    </xf>
    <xf numFmtId="0" fontId="6" fillId="4" borderId="34" xfId="0" applyNumberFormat="1" applyFont="1" applyFill="1" applyBorder="1" applyAlignment="1" applyProtection="1">
      <alignment horizontal="center" vertical="center" wrapText="1"/>
      <protection locked="0"/>
    </xf>
    <xf numFmtId="0" fontId="6" fillId="7" borderId="33" xfId="0" applyNumberFormat="1" applyFont="1" applyFill="1" applyBorder="1" applyAlignment="1" applyProtection="1">
      <alignment horizontal="center" vertical="center" wrapText="1"/>
      <protection locked="0"/>
    </xf>
    <xf numFmtId="0" fontId="6" fillId="4" borderId="36" xfId="0" applyNumberFormat="1" applyFont="1" applyFill="1" applyBorder="1" applyAlignment="1" applyProtection="1">
      <alignment horizontal="center" vertical="center" wrapText="1"/>
      <protection locked="0"/>
    </xf>
    <xf numFmtId="0" fontId="6" fillId="7" borderId="44" xfId="0" applyNumberFormat="1" applyFont="1" applyFill="1" applyBorder="1" applyAlignment="1" applyProtection="1">
      <alignment horizontal="center" vertical="center" wrapText="1"/>
      <protection locked="0"/>
    </xf>
    <xf numFmtId="2" fontId="6" fillId="0" borderId="30" xfId="0" applyNumberFormat="1" applyFont="1" applyFill="1" applyBorder="1" applyAlignment="1" applyProtection="1">
      <alignment horizontal="center" vertical="center" wrapText="1"/>
    </xf>
    <xf numFmtId="2" fontId="6" fillId="0" borderId="33" xfId="0" applyNumberFormat="1" applyFont="1" applyFill="1" applyBorder="1" applyAlignment="1" applyProtection="1">
      <alignment horizontal="center" vertical="center" wrapText="1"/>
    </xf>
    <xf numFmtId="2" fontId="6" fillId="0" borderId="2" xfId="0" applyNumberFormat="1" applyFont="1" applyFill="1" applyBorder="1" applyAlignment="1" applyProtection="1">
      <alignment horizontal="center" vertical="center" wrapText="1"/>
    </xf>
    <xf numFmtId="2" fontId="6" fillId="0" borderId="44" xfId="0" applyNumberFormat="1" applyFont="1" applyFill="1" applyBorder="1" applyAlignment="1" applyProtection="1">
      <alignment horizontal="center" vertical="center" wrapText="1"/>
    </xf>
    <xf numFmtId="49" fontId="6" fillId="4" borderId="4" xfId="5" applyNumberFormat="1" applyFont="1" applyFill="1" applyBorder="1" applyAlignment="1" applyProtection="1">
      <alignment horizontal="center" vertical="center" wrapText="1"/>
      <protection locked="0"/>
    </xf>
    <xf numFmtId="49" fontId="6" fillId="4" borderId="43" xfId="5" applyNumberFormat="1" applyFont="1" applyFill="1" applyBorder="1" applyAlignment="1" applyProtection="1">
      <alignment horizontal="center" vertical="center" wrapText="1"/>
      <protection locked="0"/>
    </xf>
    <xf numFmtId="49" fontId="6" fillId="4" borderId="3" xfId="0" applyNumberFormat="1" applyFont="1" applyFill="1" applyBorder="1" applyAlignment="1" applyProtection="1">
      <alignment horizontal="center" vertical="center" wrapText="1"/>
      <protection locked="0"/>
    </xf>
    <xf numFmtId="49" fontId="6" fillId="4" borderId="32" xfId="0" applyNumberFormat="1" applyFont="1" applyFill="1" applyBorder="1" applyAlignment="1" applyProtection="1">
      <alignment horizontal="center" vertical="center" wrapText="1"/>
      <protection locked="0"/>
    </xf>
    <xf numFmtId="0" fontId="6" fillId="7" borderId="56" xfId="0" applyFont="1" applyFill="1" applyBorder="1" applyAlignment="1" applyProtection="1">
      <alignment horizontal="center" vertical="center" wrapText="1"/>
      <protection locked="0"/>
    </xf>
    <xf numFmtId="49" fontId="6" fillId="4" borderId="35" xfId="5" applyNumberFormat="1" applyFont="1" applyFill="1" applyBorder="1" applyAlignment="1" applyProtection="1">
      <alignment horizontal="center" vertical="center" wrapText="1"/>
      <protection locked="0"/>
    </xf>
    <xf numFmtId="49" fontId="6" fillId="4" borderId="49" xfId="5" applyNumberFormat="1" applyFont="1" applyFill="1" applyBorder="1" applyAlignment="1" applyProtection="1">
      <alignment horizontal="center" vertical="center" wrapText="1"/>
      <protection locked="0"/>
    </xf>
    <xf numFmtId="0" fontId="2" fillId="0" borderId="4" xfId="0" applyFont="1" applyFill="1" applyBorder="1" applyAlignment="1" applyProtection="1">
      <alignment horizontal="center" wrapText="1"/>
    </xf>
    <xf numFmtId="0" fontId="6" fillId="4" borderId="61" xfId="0" applyNumberFormat="1" applyFont="1" applyFill="1" applyBorder="1" applyAlignment="1" applyProtection="1">
      <alignment horizontal="center" vertical="center" wrapText="1"/>
      <protection locked="0"/>
    </xf>
    <xf numFmtId="0" fontId="6" fillId="7" borderId="66" xfId="0" applyNumberFormat="1" applyFont="1" applyFill="1" applyBorder="1" applyAlignment="1" applyProtection="1">
      <alignment horizontal="center" vertical="center" wrapText="1"/>
      <protection locked="0"/>
    </xf>
    <xf numFmtId="0" fontId="0" fillId="0" borderId="68" xfId="0" applyBorder="1" applyAlignment="1" applyProtection="1">
      <alignment horizontal="center" vertical="center" wrapText="1"/>
      <protection locked="0"/>
    </xf>
    <xf numFmtId="0" fontId="2" fillId="0" borderId="16" xfId="0" applyFont="1" applyFill="1" applyBorder="1" applyAlignment="1" applyProtection="1">
      <alignment horizontal="center" wrapText="1"/>
    </xf>
    <xf numFmtId="0" fontId="2" fillId="0" borderId="37" xfId="0" applyFont="1" applyFill="1" applyBorder="1" applyAlignment="1" applyProtection="1">
      <alignment horizontal="center" wrapText="1"/>
    </xf>
    <xf numFmtId="0" fontId="2" fillId="0" borderId="55" xfId="0" applyFont="1" applyBorder="1" applyAlignment="1" applyProtection="1">
      <alignment horizontal="center" wrapText="1"/>
    </xf>
    <xf numFmtId="2" fontId="6" fillId="0" borderId="9" xfId="0" applyNumberFormat="1" applyFont="1" applyFill="1" applyBorder="1" applyAlignment="1" applyProtection="1">
      <alignment horizontal="center" vertical="center" wrapText="1"/>
    </xf>
    <xf numFmtId="2" fontId="6" fillId="0" borderId="66" xfId="0" applyNumberFormat="1" applyFont="1" applyFill="1" applyBorder="1" applyAlignment="1" applyProtection="1">
      <alignment horizontal="center" vertical="center" wrapText="1"/>
    </xf>
    <xf numFmtId="0" fontId="1" fillId="0" borderId="52" xfId="2" applyFont="1" applyFill="1" applyBorder="1" applyAlignment="1" applyProtection="1">
      <alignment horizontal="left" vertical="center" wrapText="1"/>
    </xf>
    <xf numFmtId="0" fontId="1" fillId="0" borderId="22" xfId="2" applyFont="1" applyFill="1" applyBorder="1" applyAlignment="1" applyProtection="1">
      <alignment horizontal="left" vertical="center" wrapText="1"/>
    </xf>
    <xf numFmtId="0" fontId="1" fillId="0" borderId="27" xfId="2" applyFont="1" applyFill="1" applyBorder="1" applyAlignment="1" applyProtection="1">
      <alignment horizontal="left" vertical="center" wrapText="1"/>
    </xf>
    <xf numFmtId="49" fontId="6" fillId="4" borderId="52" xfId="0" applyNumberFormat="1" applyFont="1" applyFill="1" applyBorder="1" applyAlignment="1" applyProtection="1">
      <alignment horizontal="center" vertical="center" wrapText="1"/>
      <protection locked="0"/>
    </xf>
    <xf numFmtId="49" fontId="6" fillId="4" borderId="53" xfId="0" applyNumberFormat="1" applyFont="1" applyFill="1" applyBorder="1" applyAlignment="1" applyProtection="1">
      <alignment horizontal="center" vertical="center" wrapText="1"/>
      <protection locked="0"/>
    </xf>
    <xf numFmtId="0" fontId="1" fillId="0" borderId="15" xfId="2" applyFont="1" applyFill="1" applyBorder="1" applyAlignment="1" applyProtection="1">
      <alignment horizontal="center" vertical="center" wrapText="1"/>
    </xf>
    <xf numFmtId="0" fontId="1" fillId="0" borderId="16" xfId="2" applyFont="1" applyFill="1" applyBorder="1" applyAlignment="1" applyProtection="1">
      <alignment horizontal="center" vertical="center" wrapText="1"/>
    </xf>
    <xf numFmtId="0" fontId="1" fillId="0" borderId="26" xfId="2" applyFont="1" applyFill="1" applyBorder="1" applyAlignment="1" applyProtection="1">
      <alignment horizontal="center" vertical="center" wrapText="1"/>
    </xf>
    <xf numFmtId="0" fontId="1" fillId="0" borderId="4" xfId="2" applyFont="1" applyFill="1" applyBorder="1" applyAlignment="1" applyProtection="1">
      <alignment horizontal="center" vertical="center" wrapText="1"/>
    </xf>
    <xf numFmtId="0" fontId="1" fillId="0" borderId="60" xfId="2" applyFont="1" applyFill="1" applyBorder="1" applyAlignment="1" applyProtection="1">
      <alignment horizontal="center" vertical="center" wrapText="1"/>
    </xf>
    <xf numFmtId="0" fontId="1" fillId="0" borderId="35" xfId="2" applyFont="1" applyFill="1" applyBorder="1" applyAlignment="1" applyProtection="1">
      <alignment horizontal="center" vertical="center" wrapText="1"/>
    </xf>
    <xf numFmtId="0" fontId="1" fillId="0" borderId="3" xfId="2" applyFont="1" applyFill="1" applyBorder="1" applyAlignment="1" applyProtection="1">
      <alignment horizontal="left" vertical="center" wrapText="1"/>
    </xf>
    <xf numFmtId="0" fontId="1" fillId="0" borderId="14" xfId="2" applyFont="1" applyFill="1" applyBorder="1" applyAlignment="1" applyProtection="1">
      <alignment horizontal="left" vertical="center" wrapText="1"/>
    </xf>
    <xf numFmtId="0" fontId="1" fillId="0" borderId="39" xfId="2" applyFont="1" applyFill="1" applyBorder="1" applyAlignment="1" applyProtection="1">
      <alignment horizontal="left" vertical="center" wrapText="1"/>
    </xf>
    <xf numFmtId="0" fontId="2" fillId="0" borderId="13" xfId="0" applyFont="1" applyFill="1" applyBorder="1" applyAlignment="1" applyProtection="1">
      <alignment horizontal="right"/>
    </xf>
    <xf numFmtId="0" fontId="2" fillId="0" borderId="0" xfId="0" applyFont="1" applyFill="1" applyBorder="1" applyAlignment="1" applyProtection="1">
      <alignment horizontal="right"/>
    </xf>
    <xf numFmtId="0" fontId="2" fillId="2" borderId="21" xfId="2" applyFont="1" applyFill="1" applyBorder="1" applyAlignment="1" applyProtection="1">
      <alignment horizontal="center" wrapText="1"/>
    </xf>
    <xf numFmtId="0" fontId="2" fillId="2" borderId="27" xfId="2" applyFont="1" applyFill="1" applyBorder="1" applyAlignment="1" applyProtection="1">
      <alignment horizontal="center" wrapText="1"/>
    </xf>
    <xf numFmtId="0" fontId="2" fillId="0" borderId="13" xfId="0" applyFont="1" applyFill="1" applyBorder="1" applyAlignment="1" applyProtection="1">
      <alignment horizontal="center"/>
    </xf>
    <xf numFmtId="0" fontId="2" fillId="0" borderId="0" xfId="0" applyFont="1" applyFill="1" applyBorder="1" applyAlignment="1" applyProtection="1">
      <alignment horizontal="center"/>
    </xf>
    <xf numFmtId="0" fontId="2" fillId="8" borderId="19" xfId="0" applyFont="1" applyFill="1" applyBorder="1" applyAlignment="1">
      <alignment horizontal="center"/>
    </xf>
    <xf numFmtId="0" fontId="2" fillId="8" borderId="20" xfId="0" applyFont="1" applyFill="1" applyBorder="1" applyAlignment="1">
      <alignment horizontal="center"/>
    </xf>
    <xf numFmtId="0" fontId="2" fillId="8" borderId="24" xfId="0" applyFont="1" applyFill="1" applyBorder="1" applyAlignment="1">
      <alignment horizontal="center"/>
    </xf>
    <xf numFmtId="0" fontId="2" fillId="0" borderId="26" xfId="0" applyFont="1" applyBorder="1" applyAlignment="1">
      <alignment horizontal="left"/>
    </xf>
    <xf numFmtId="0" fontId="2" fillId="0" borderId="4" xfId="0" applyFont="1" applyBorder="1" applyAlignment="1">
      <alignment horizontal="left"/>
    </xf>
    <xf numFmtId="0" fontId="4" fillId="7" borderId="3" xfId="0" applyFont="1" applyFill="1" applyBorder="1" applyAlignment="1" applyProtection="1">
      <alignment horizontal="right"/>
      <protection locked="0"/>
    </xf>
    <xf numFmtId="0" fontId="4" fillId="7" borderId="14" xfId="0" applyFont="1" applyFill="1" applyBorder="1" applyAlignment="1" applyProtection="1">
      <alignment horizontal="right"/>
      <protection locked="0"/>
    </xf>
    <xf numFmtId="0" fontId="4" fillId="7" borderId="3" xfId="0" applyFont="1" applyFill="1" applyBorder="1" applyAlignment="1" applyProtection="1">
      <alignment horizontal="center" vertical="center"/>
      <protection locked="0"/>
    </xf>
    <xf numFmtId="0" fontId="4" fillId="7" borderId="14" xfId="0" applyFont="1" applyFill="1" applyBorder="1" applyAlignment="1" applyProtection="1">
      <alignment horizontal="center" vertical="center"/>
      <protection locked="0"/>
    </xf>
    <xf numFmtId="0" fontId="4" fillId="7" borderId="39" xfId="0" applyFont="1" applyFill="1" applyBorder="1" applyAlignment="1" applyProtection="1">
      <alignment horizontal="center" vertical="center"/>
      <protection locked="0"/>
    </xf>
    <xf numFmtId="0" fontId="4" fillId="7" borderId="4" xfId="0" applyFont="1" applyFill="1" applyBorder="1" applyAlignment="1" applyProtection="1">
      <alignment horizontal="center"/>
      <protection locked="0"/>
    </xf>
    <xf numFmtId="0" fontId="4" fillId="7" borderId="43" xfId="0" applyFont="1" applyFill="1" applyBorder="1" applyAlignment="1" applyProtection="1">
      <alignment horizontal="center"/>
      <protection locked="0"/>
    </xf>
    <xf numFmtId="0" fontId="2" fillId="0" borderId="38" xfId="0" applyFont="1" applyBorder="1" applyAlignment="1">
      <alignment horizontal="left"/>
    </xf>
    <xf numFmtId="0" fontId="2" fillId="0" borderId="14" xfId="0" applyFont="1" applyBorder="1" applyAlignment="1">
      <alignment horizontal="left"/>
    </xf>
    <xf numFmtId="0" fontId="2" fillId="0" borderId="32" xfId="0" applyFont="1" applyBorder="1" applyAlignment="1">
      <alignment horizontal="left"/>
    </xf>
    <xf numFmtId="0" fontId="4" fillId="7" borderId="3" xfId="0" applyFont="1" applyFill="1" applyBorder="1" applyAlignment="1" applyProtection="1">
      <alignment horizontal="left"/>
      <protection locked="0"/>
    </xf>
    <xf numFmtId="0" fontId="4" fillId="7" borderId="14" xfId="0" applyFont="1" applyFill="1" applyBorder="1" applyAlignment="1" applyProtection="1">
      <alignment horizontal="left"/>
      <protection locked="0"/>
    </xf>
    <xf numFmtId="0" fontId="4" fillId="7" borderId="32" xfId="0" applyFont="1" applyFill="1" applyBorder="1" applyAlignment="1" applyProtection="1">
      <alignment horizontal="left"/>
      <protection locked="0"/>
    </xf>
    <xf numFmtId="0" fontId="4" fillId="7" borderId="3" xfId="0" applyFont="1" applyFill="1" applyBorder="1" applyAlignment="1" applyProtection="1">
      <alignment horizontal="center"/>
      <protection locked="0"/>
    </xf>
    <xf numFmtId="0" fontId="4" fillId="7" borderId="14" xfId="0" applyFont="1" applyFill="1" applyBorder="1" applyAlignment="1" applyProtection="1">
      <alignment horizontal="center"/>
      <protection locked="0"/>
    </xf>
    <xf numFmtId="0" fontId="4" fillId="7" borderId="39" xfId="0" applyFont="1" applyFill="1" applyBorder="1" applyAlignment="1" applyProtection="1">
      <alignment horizontal="center"/>
      <protection locked="0"/>
    </xf>
    <xf numFmtId="0" fontId="2" fillId="0" borderId="29" xfId="0" applyFont="1" applyFill="1" applyBorder="1" applyAlignment="1">
      <alignment horizontal="left" vertical="top"/>
    </xf>
    <xf numFmtId="0" fontId="2" fillId="0" borderId="30" xfId="0" applyFont="1" applyFill="1" applyBorder="1" applyAlignment="1">
      <alignment horizontal="left" vertical="top"/>
    </xf>
    <xf numFmtId="0" fontId="2" fillId="0" borderId="33" xfId="0" applyFont="1" applyFill="1" applyBorder="1" applyAlignment="1">
      <alignment horizontal="left" vertical="top"/>
    </xf>
    <xf numFmtId="0" fontId="4" fillId="7" borderId="34" xfId="0" applyFont="1" applyFill="1" applyBorder="1" applyAlignment="1" applyProtection="1">
      <alignment horizontal="left" vertical="top"/>
      <protection locked="0"/>
    </xf>
    <xf numFmtId="0" fontId="4" fillId="7" borderId="30" xfId="0" applyFont="1" applyFill="1" applyBorder="1" applyAlignment="1" applyProtection="1">
      <alignment horizontal="left" vertical="top"/>
      <protection locked="0"/>
    </xf>
    <xf numFmtId="0" fontId="4" fillId="7" borderId="33" xfId="0" applyFont="1" applyFill="1" applyBorder="1" applyAlignment="1" applyProtection="1">
      <alignment horizontal="left" vertical="top"/>
      <protection locked="0"/>
    </xf>
    <xf numFmtId="0" fontId="2" fillId="0" borderId="38" xfId="0" applyFont="1" applyBorder="1" applyAlignment="1">
      <alignment horizontal="left" vertical="top" wrapText="1"/>
    </xf>
    <xf numFmtId="0" fontId="2" fillId="0" borderId="14" xfId="0" applyFont="1" applyBorder="1" applyAlignment="1">
      <alignment horizontal="left" vertical="top"/>
    </xf>
    <xf numFmtId="0" fontId="2" fillId="0" borderId="32" xfId="0" applyFont="1" applyBorder="1" applyAlignment="1">
      <alignment horizontal="left" vertical="top"/>
    </xf>
    <xf numFmtId="0" fontId="4" fillId="7" borderId="4" xfId="0" applyFont="1" applyFill="1" applyBorder="1" applyAlignment="1" applyProtection="1">
      <alignment horizontal="left" vertical="top" wrapText="1"/>
      <protection locked="0"/>
    </xf>
    <xf numFmtId="0" fontId="0" fillId="7" borderId="4" xfId="0" applyFill="1" applyBorder="1" applyAlignment="1" applyProtection="1">
      <alignment horizontal="left" vertical="top" wrapText="1"/>
      <protection locked="0"/>
    </xf>
    <xf numFmtId="0" fontId="0" fillId="7" borderId="43" xfId="0" applyFill="1" applyBorder="1" applyAlignment="1" applyProtection="1">
      <alignment horizontal="left" vertical="top" wrapText="1"/>
      <protection locked="0"/>
    </xf>
    <xf numFmtId="0" fontId="2" fillId="8" borderId="26" xfId="0" applyFont="1" applyFill="1" applyBorder="1" applyAlignment="1">
      <alignment horizontal="center"/>
    </xf>
    <xf numFmtId="0" fontId="2" fillId="8" borderId="4" xfId="0" applyFont="1" applyFill="1" applyBorder="1" applyAlignment="1">
      <alignment horizontal="center"/>
    </xf>
    <xf numFmtId="0" fontId="2" fillId="8" borderId="43" xfId="0" applyFont="1" applyFill="1" applyBorder="1" applyAlignment="1">
      <alignment horizontal="center"/>
    </xf>
    <xf numFmtId="2" fontId="4" fillId="7" borderId="4" xfId="0" applyNumberFormat="1" applyFont="1" applyFill="1" applyBorder="1" applyAlignment="1" applyProtection="1">
      <alignment horizontal="right"/>
      <protection locked="0"/>
    </xf>
    <xf numFmtId="2" fontId="0" fillId="7" borderId="4" xfId="0" applyNumberFormat="1" applyFill="1" applyBorder="1" applyAlignment="1" applyProtection="1">
      <alignment horizontal="right"/>
      <protection locked="0"/>
    </xf>
    <xf numFmtId="0" fontId="2" fillId="0" borderId="4" xfId="0" applyFont="1" applyBorder="1" applyAlignment="1">
      <alignment horizontal="left" vertical="top" wrapText="1"/>
    </xf>
    <xf numFmtId="0" fontId="4" fillId="7" borderId="43" xfId="0" applyFont="1" applyFill="1" applyBorder="1" applyAlignment="1" applyProtection="1">
      <alignment horizontal="left" vertical="top" wrapText="1"/>
      <protection locked="0"/>
    </xf>
    <xf numFmtId="0" fontId="0" fillId="7" borderId="4" xfId="0" applyFill="1" applyBorder="1" applyAlignment="1" applyProtection="1">
      <alignment horizontal="center"/>
      <protection locked="0"/>
    </xf>
    <xf numFmtId="0" fontId="2" fillId="0" borderId="13" xfId="0" applyFont="1" applyBorder="1" applyAlignment="1">
      <alignment horizontal="left" vertical="top"/>
    </xf>
    <xf numFmtId="0" fontId="2" fillId="0" borderId="0" xfId="0" applyFont="1" applyBorder="1" applyAlignment="1">
      <alignment horizontal="left" vertical="top"/>
    </xf>
    <xf numFmtId="0" fontId="2" fillId="0" borderId="54" xfId="0" applyFont="1" applyBorder="1" applyAlignment="1">
      <alignment horizontal="left" vertical="top"/>
    </xf>
    <xf numFmtId="0" fontId="2" fillId="0" borderId="50" xfId="0" applyFont="1" applyBorder="1" applyAlignment="1">
      <alignment horizontal="left" vertical="top"/>
    </xf>
    <xf numFmtId="0" fontId="2" fillId="0" borderId="2" xfId="0" applyFont="1" applyBorder="1" applyAlignment="1">
      <alignment horizontal="left" vertical="top"/>
    </xf>
    <xf numFmtId="0" fontId="2" fillId="0" borderId="44" xfId="0" applyFont="1" applyBorder="1" applyAlignment="1">
      <alignment horizontal="left" vertical="top"/>
    </xf>
    <xf numFmtId="0" fontId="2" fillId="0" borderId="29" xfId="0" applyFont="1" applyBorder="1" applyAlignment="1">
      <alignment horizontal="left" vertical="top" wrapText="1"/>
    </xf>
    <xf numFmtId="0" fontId="2" fillId="0" borderId="30" xfId="0" applyFont="1" applyBorder="1" applyAlignment="1">
      <alignment horizontal="left" vertical="top" wrapText="1"/>
    </xf>
    <xf numFmtId="0" fontId="2" fillId="0" borderId="33" xfId="0" applyFont="1" applyBorder="1" applyAlignment="1">
      <alignment horizontal="left" vertical="top" wrapText="1"/>
    </xf>
    <xf numFmtId="0" fontId="2" fillId="0" borderId="50" xfId="0" applyFont="1" applyBorder="1" applyAlignment="1">
      <alignment horizontal="left" vertical="top" wrapText="1"/>
    </xf>
    <xf numFmtId="0" fontId="2" fillId="0" borderId="2" xfId="0" applyFont="1" applyBorder="1" applyAlignment="1">
      <alignment horizontal="left" vertical="top" wrapText="1"/>
    </xf>
    <xf numFmtId="0" fontId="2" fillId="0" borderId="44" xfId="0" applyFont="1" applyBorder="1" applyAlignment="1">
      <alignment horizontal="left" vertical="top" wrapText="1"/>
    </xf>
    <xf numFmtId="0" fontId="4" fillId="7" borderId="4" xfId="0" applyFont="1" applyFill="1" applyBorder="1" applyAlignment="1" applyProtection="1">
      <alignment horizontal="center" vertical="top"/>
      <protection locked="0"/>
    </xf>
    <xf numFmtId="0" fontId="0" fillId="7" borderId="4" xfId="0" applyFill="1" applyBorder="1" applyAlignment="1" applyProtection="1">
      <alignment horizontal="center" vertical="top"/>
      <protection locked="0"/>
    </xf>
    <xf numFmtId="0" fontId="2" fillId="0" borderId="29" xfId="0" applyFont="1" applyBorder="1" applyAlignment="1">
      <alignment horizontal="left" vertical="top"/>
    </xf>
    <xf numFmtId="0" fontId="2" fillId="0" borderId="30" xfId="0" applyFont="1" applyBorder="1" applyAlignment="1">
      <alignment horizontal="left" vertical="top"/>
    </xf>
    <xf numFmtId="0" fontId="2" fillId="0" borderId="33" xfId="0" applyFont="1" applyBorder="1" applyAlignment="1">
      <alignment horizontal="left" vertical="top"/>
    </xf>
    <xf numFmtId="0" fontId="2" fillId="0" borderId="4" xfId="0" applyFont="1" applyBorder="1" applyAlignment="1">
      <alignment horizontal="left" wrapText="1"/>
    </xf>
    <xf numFmtId="0" fontId="4" fillId="7" borderId="4" xfId="0" applyFont="1" applyFill="1" applyBorder="1" applyAlignment="1" applyProtection="1">
      <alignment horizontal="center" vertical="center" wrapText="1"/>
      <protection locked="0"/>
    </xf>
    <xf numFmtId="0" fontId="4" fillId="7" borderId="43" xfId="0" applyFont="1" applyFill="1" applyBorder="1" applyAlignment="1" applyProtection="1">
      <alignment horizontal="center" vertical="center" wrapText="1"/>
      <protection locked="0"/>
    </xf>
    <xf numFmtId="0" fontId="2" fillId="0" borderId="13" xfId="0" applyFont="1" applyBorder="1" applyAlignment="1">
      <alignment horizontal="left" vertical="top" wrapText="1"/>
    </xf>
    <xf numFmtId="0" fontId="2" fillId="0" borderId="0" xfId="0" applyFont="1" applyBorder="1" applyAlignment="1">
      <alignment horizontal="left" vertical="top" wrapText="1"/>
    </xf>
    <xf numFmtId="0" fontId="2" fillId="0" borderId="54" xfId="0" applyFont="1" applyBorder="1" applyAlignment="1">
      <alignment horizontal="left" vertical="top" wrapText="1"/>
    </xf>
    <xf numFmtId="0" fontId="4" fillId="7" borderId="4" xfId="0" applyFont="1" applyFill="1" applyBorder="1" applyAlignment="1" applyProtection="1">
      <alignment horizontal="center" vertical="top" wrapText="1"/>
      <protection locked="0"/>
    </xf>
    <xf numFmtId="0" fontId="2" fillId="0" borderId="29" xfId="0" applyFont="1" applyFill="1" applyBorder="1" applyAlignment="1">
      <alignment horizontal="left" vertical="top" wrapText="1"/>
    </xf>
    <xf numFmtId="0" fontId="2" fillId="0" borderId="30" xfId="0" applyFont="1" applyFill="1" applyBorder="1" applyAlignment="1">
      <alignment horizontal="left" vertical="top" wrapText="1"/>
    </xf>
    <xf numFmtId="0" fontId="2" fillId="0" borderId="33" xfId="0" applyFont="1" applyFill="1" applyBorder="1" applyAlignment="1">
      <alignment horizontal="left" vertical="top" wrapText="1"/>
    </xf>
    <xf numFmtId="0" fontId="2" fillId="0" borderId="50"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44" xfId="0" applyFont="1" applyFill="1" applyBorder="1" applyAlignment="1">
      <alignment horizontal="left" vertical="top" wrapText="1"/>
    </xf>
    <xf numFmtId="0" fontId="0" fillId="7" borderId="3" xfId="0" applyFill="1" applyBorder="1" applyAlignment="1" applyProtection="1">
      <alignment horizontal="center"/>
      <protection locked="0"/>
    </xf>
    <xf numFmtId="0" fontId="2" fillId="8" borderId="38" xfId="0" applyFont="1" applyFill="1" applyBorder="1" applyAlignment="1">
      <alignment horizontal="center"/>
    </xf>
    <xf numFmtId="0" fontId="2" fillId="8" borderId="14" xfId="0" applyFont="1" applyFill="1" applyBorder="1" applyAlignment="1">
      <alignment horizontal="center"/>
    </xf>
    <xf numFmtId="0" fontId="0" fillId="0" borderId="14" xfId="0" applyBorder="1" applyAlignment="1"/>
    <xf numFmtId="0" fontId="0" fillId="0" borderId="39" xfId="0" applyBorder="1" applyAlignment="1"/>
    <xf numFmtId="0" fontId="4" fillId="0" borderId="4" xfId="0" applyFont="1" applyBorder="1" applyAlignment="1"/>
    <xf numFmtId="0" fontId="4" fillId="0" borderId="43" xfId="0" applyFont="1" applyBorder="1" applyAlignment="1"/>
    <xf numFmtId="49" fontId="4" fillId="7" borderId="29" xfId="0" quotePrefix="1" applyNumberFormat="1" applyFont="1" applyFill="1" applyBorder="1" applyAlignment="1" applyProtection="1">
      <alignment horizontal="left" vertical="top" wrapText="1"/>
      <protection locked="0"/>
    </xf>
    <xf numFmtId="49" fontId="4" fillId="0" borderId="30" xfId="0" applyNumberFormat="1" applyFont="1" applyBorder="1" applyAlignment="1" applyProtection="1">
      <alignment wrapText="1"/>
      <protection locked="0"/>
    </xf>
    <xf numFmtId="49" fontId="4" fillId="0" borderId="31" xfId="0" applyNumberFormat="1" applyFont="1" applyBorder="1" applyAlignment="1" applyProtection="1">
      <alignment wrapText="1"/>
      <protection locked="0"/>
    </xf>
    <xf numFmtId="49" fontId="4" fillId="0" borderId="13" xfId="0" applyNumberFormat="1" applyFont="1" applyBorder="1" applyAlignment="1" applyProtection="1">
      <alignment wrapText="1"/>
      <protection locked="0"/>
    </xf>
    <xf numFmtId="49" fontId="4" fillId="0" borderId="0" xfId="0" applyNumberFormat="1" applyFont="1" applyBorder="1" applyAlignment="1" applyProtection="1">
      <alignment wrapText="1"/>
      <protection locked="0"/>
    </xf>
    <xf numFmtId="49" fontId="4" fillId="0" borderId="25" xfId="0" applyNumberFormat="1" applyFont="1" applyBorder="1" applyAlignment="1" applyProtection="1">
      <alignment wrapText="1"/>
      <protection locked="0"/>
    </xf>
    <xf numFmtId="49" fontId="4" fillId="0" borderId="8" xfId="0" applyNumberFormat="1" applyFont="1" applyBorder="1" applyAlignment="1" applyProtection="1">
      <alignment wrapText="1"/>
      <protection locked="0"/>
    </xf>
    <xf numFmtId="49" fontId="4" fillId="0" borderId="9" xfId="0" applyNumberFormat="1" applyFont="1" applyBorder="1" applyAlignment="1" applyProtection="1">
      <alignment wrapText="1"/>
      <protection locked="0"/>
    </xf>
    <xf numFmtId="49" fontId="4" fillId="0" borderId="10" xfId="0" applyNumberFormat="1" applyFont="1" applyBorder="1" applyAlignment="1" applyProtection="1">
      <alignment wrapText="1"/>
      <protection locked="0"/>
    </xf>
    <xf numFmtId="0" fontId="2" fillId="0" borderId="58" xfId="0" applyFont="1" applyBorder="1" applyAlignment="1">
      <alignment horizontal="left"/>
    </xf>
    <xf numFmtId="0" fontId="2" fillId="0" borderId="11" xfId="0" applyFont="1" applyBorder="1" applyAlignment="1">
      <alignment horizontal="left"/>
    </xf>
    <xf numFmtId="0" fontId="4" fillId="7" borderId="11" xfId="0" applyFont="1" applyFill="1" applyBorder="1" applyAlignment="1" applyProtection="1">
      <alignment horizontal="center"/>
      <protection locked="0"/>
    </xf>
    <xf numFmtId="0" fontId="0" fillId="7" borderId="34" xfId="0" applyFill="1" applyBorder="1" applyAlignment="1" applyProtection="1">
      <alignment horizontal="center"/>
      <protection locked="0"/>
    </xf>
    <xf numFmtId="0" fontId="0" fillId="7" borderId="43" xfId="0" applyFill="1" applyBorder="1" applyAlignment="1" applyProtection="1">
      <alignment horizontal="center"/>
      <protection locked="0"/>
    </xf>
    <xf numFmtId="0" fontId="0" fillId="7" borderId="57" xfId="0" applyFill="1" applyBorder="1" applyAlignment="1" applyProtection="1">
      <alignment horizontal="center"/>
      <protection locked="0"/>
    </xf>
    <xf numFmtId="0" fontId="2" fillId="0" borderId="25" xfId="0" applyFont="1" applyFill="1" applyBorder="1" applyAlignment="1" applyProtection="1">
      <alignment horizontal="left"/>
    </xf>
    <xf numFmtId="0" fontId="2" fillId="0" borderId="8" xfId="0" applyFont="1" applyFill="1" applyBorder="1" applyAlignment="1" applyProtection="1">
      <alignment horizontal="left"/>
    </xf>
    <xf numFmtId="0" fontId="2" fillId="0" borderId="9" xfId="0" applyFont="1" applyFill="1" applyBorder="1" applyAlignment="1" applyProtection="1">
      <alignment horizontal="left"/>
    </xf>
    <xf numFmtId="0" fontId="2" fillId="0" borderId="10" xfId="0" applyFont="1" applyFill="1" applyBorder="1" applyAlignment="1" applyProtection="1">
      <alignment horizontal="left"/>
    </xf>
    <xf numFmtId="0" fontId="2" fillId="2" borderId="3" xfId="2" applyFont="1" applyFill="1" applyBorder="1" applyAlignment="1" applyProtection="1">
      <alignment horizontal="center" wrapText="1"/>
    </xf>
    <xf numFmtId="0" fontId="2" fillId="2" borderId="32" xfId="2" applyFont="1" applyFill="1" applyBorder="1" applyAlignment="1" applyProtection="1">
      <alignment horizontal="center" wrapText="1"/>
    </xf>
  </cellXfs>
  <cellStyles count="8">
    <cellStyle name="Hyperlink" xfId="1" builtinId="8"/>
    <cellStyle name="Normal" xfId="0" builtinId="0"/>
    <cellStyle name="Normal 2" xfId="2" xr:uid="{00000000-0005-0000-0000-000002000000}"/>
    <cellStyle name="Normal 3" xfId="3" xr:uid="{00000000-0005-0000-0000-000003000000}"/>
    <cellStyle name="Normal 3 2" xfId="4" xr:uid="{00000000-0005-0000-0000-000004000000}"/>
    <cellStyle name="Normal 4" xfId="5" xr:uid="{00000000-0005-0000-0000-000005000000}"/>
    <cellStyle name="Normal 5" xfId="6" xr:uid="{00000000-0005-0000-0000-000006000000}"/>
    <cellStyle name="Normal_Picklists" xfId="7" xr:uid="{00000000-0005-0000-0000-000007000000}"/>
  </cellStyles>
  <dxfs count="454">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CC00"/>
        </patternFill>
      </fill>
    </dxf>
    <dxf>
      <fill>
        <patternFill>
          <bgColor rgb="FFFFCC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C00"/>
        </patternFill>
      </fill>
    </dxf>
    <dxf>
      <fill>
        <patternFill patternType="none">
          <bgColor indexed="65"/>
        </patternFill>
      </fill>
    </dxf>
    <dxf>
      <fill>
        <patternFill patternType="none">
          <bgColor indexed="65"/>
        </patternFill>
      </fill>
    </dxf>
    <dxf>
      <fill>
        <patternFill>
          <bgColor rgb="FFFFCC00"/>
        </patternFill>
      </fill>
    </dxf>
    <dxf>
      <fill>
        <patternFill patternType="none">
          <bgColor indexed="65"/>
        </patternFill>
      </fill>
    </dxf>
    <dxf>
      <fill>
        <patternFill patternType="none">
          <bgColor indexed="65"/>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CC00"/>
        </patternFill>
      </fill>
    </dxf>
    <dxf>
      <fill>
        <patternFill>
          <bgColor rgb="FFFFFF99"/>
        </patternFill>
      </fill>
    </dxf>
    <dxf>
      <fill>
        <patternFill>
          <bgColor rgb="FFFFCC00"/>
        </patternFill>
      </fill>
    </dxf>
    <dxf>
      <fill>
        <patternFill>
          <bgColor rgb="FFFFCC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customXml" Target="../customXml/item5.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 Id="rId22" Type="http://schemas.openxmlformats.org/officeDocument/2006/relationships/customXml" Target="../customXml/item6.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jpeg"/><Relationship Id="rId1" Type="http://schemas.openxmlformats.org/officeDocument/2006/relationships/image" Target="../media/image7.png"/></Relationships>
</file>

<file path=xl/drawings/_rels/drawing7.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2" Type="http://schemas.openxmlformats.org/officeDocument/2006/relationships/image" Target="../media/image10.jpeg"/><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absolute">
    <xdr:from>
      <xdr:col>0</xdr:col>
      <xdr:colOff>47625</xdr:colOff>
      <xdr:row>0</xdr:row>
      <xdr:rowOff>57150</xdr:rowOff>
    </xdr:from>
    <xdr:to>
      <xdr:col>0</xdr:col>
      <xdr:colOff>962025</xdr:colOff>
      <xdr:row>1</xdr:row>
      <xdr:rowOff>133350</xdr:rowOff>
    </xdr:to>
    <xdr:pic>
      <xdr:nvPicPr>
        <xdr:cNvPr id="74048" name="Picture 18" descr="Highway_Stormwater_Logo">
          <a:extLst>
            <a:ext uri="{FF2B5EF4-FFF2-40B4-BE49-F238E27FC236}">
              <a16:creationId xmlns:a16="http://schemas.microsoft.com/office/drawing/2014/main" id="{00000000-0008-0000-0000-00004021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625" y="57150"/>
          <a:ext cx="9144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absolute">
    <xdr:from>
      <xdr:col>2</xdr:col>
      <xdr:colOff>2924175</xdr:colOff>
      <xdr:row>0</xdr:row>
      <xdr:rowOff>66675</xdr:rowOff>
    </xdr:from>
    <xdr:to>
      <xdr:col>2</xdr:col>
      <xdr:colOff>3438525</xdr:colOff>
      <xdr:row>2</xdr:row>
      <xdr:rowOff>142875</xdr:rowOff>
    </xdr:to>
    <xdr:pic>
      <xdr:nvPicPr>
        <xdr:cNvPr id="74049" name="Picture 28" descr="NCDOT copy">
          <a:extLst>
            <a:ext uri="{FF2B5EF4-FFF2-40B4-BE49-F238E27FC236}">
              <a16:creationId xmlns:a16="http://schemas.microsoft.com/office/drawing/2014/main" id="{00000000-0008-0000-0000-00004121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391150" y="66675"/>
          <a:ext cx="51435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209550</xdr:colOff>
      <xdr:row>3</xdr:row>
      <xdr:rowOff>57150</xdr:rowOff>
    </xdr:from>
    <xdr:to>
      <xdr:col>14</xdr:col>
      <xdr:colOff>361950</xdr:colOff>
      <xdr:row>5</xdr:row>
      <xdr:rowOff>133350</xdr:rowOff>
    </xdr:to>
    <xdr:pic>
      <xdr:nvPicPr>
        <xdr:cNvPr id="75248" name="Picture 28" descr="NCDOT copy">
          <a:extLst>
            <a:ext uri="{FF2B5EF4-FFF2-40B4-BE49-F238E27FC236}">
              <a16:creationId xmlns:a16="http://schemas.microsoft.com/office/drawing/2014/main" id="{00000000-0008-0000-0200-0000F025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049000" y="74295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3</xdr:row>
      <xdr:rowOff>114300</xdr:rowOff>
    </xdr:from>
    <xdr:to>
      <xdr:col>2</xdr:col>
      <xdr:colOff>228600</xdr:colOff>
      <xdr:row>5</xdr:row>
      <xdr:rowOff>19050</xdr:rowOff>
    </xdr:to>
    <xdr:pic>
      <xdr:nvPicPr>
        <xdr:cNvPr id="75249" name="Picture 18" descr="Highway_Stormwater_Logo">
          <a:extLst>
            <a:ext uri="{FF2B5EF4-FFF2-40B4-BE49-F238E27FC236}">
              <a16:creationId xmlns:a16="http://schemas.microsoft.com/office/drawing/2014/main" id="{00000000-0008-0000-0200-0000F125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800100"/>
          <a:ext cx="133350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0</xdr:col>
      <xdr:colOff>85725</xdr:colOff>
      <xdr:row>3</xdr:row>
      <xdr:rowOff>114300</xdr:rowOff>
    </xdr:from>
    <xdr:to>
      <xdr:col>2</xdr:col>
      <xdr:colOff>219075</xdr:colOff>
      <xdr:row>5</xdr:row>
      <xdr:rowOff>19050</xdr:rowOff>
    </xdr:to>
    <xdr:pic>
      <xdr:nvPicPr>
        <xdr:cNvPr id="75250" name="Picture 18" descr="Highway_Stormwater_Logo">
          <a:extLst>
            <a:ext uri="{FF2B5EF4-FFF2-40B4-BE49-F238E27FC236}">
              <a16:creationId xmlns:a16="http://schemas.microsoft.com/office/drawing/2014/main" id="{00000000-0008-0000-0200-0000F225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800100"/>
          <a:ext cx="13239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209550</xdr:colOff>
      <xdr:row>16</xdr:row>
      <xdr:rowOff>57150</xdr:rowOff>
    </xdr:from>
    <xdr:to>
      <xdr:col>15</xdr:col>
      <xdr:colOff>809625</xdr:colOff>
      <xdr:row>18</xdr:row>
      <xdr:rowOff>123825</xdr:rowOff>
    </xdr:to>
    <xdr:pic>
      <xdr:nvPicPr>
        <xdr:cNvPr id="79758" name="Picture 28" descr="NCDOT copy">
          <a:extLst>
            <a:ext uri="{FF2B5EF4-FFF2-40B4-BE49-F238E27FC236}">
              <a16:creationId xmlns:a16="http://schemas.microsoft.com/office/drawing/2014/main" id="{00000000-0008-0000-0300-00008E37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39500" y="3762375"/>
          <a:ext cx="600075"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16</xdr:row>
      <xdr:rowOff>114300</xdr:rowOff>
    </xdr:from>
    <xdr:to>
      <xdr:col>1</xdr:col>
      <xdr:colOff>914400</xdr:colOff>
      <xdr:row>18</xdr:row>
      <xdr:rowOff>19050</xdr:rowOff>
    </xdr:to>
    <xdr:pic>
      <xdr:nvPicPr>
        <xdr:cNvPr id="79759" name="Picture 18" descr="Highway_Stormwater_Logo">
          <a:extLst>
            <a:ext uri="{FF2B5EF4-FFF2-40B4-BE49-F238E27FC236}">
              <a16:creationId xmlns:a16="http://schemas.microsoft.com/office/drawing/2014/main" id="{00000000-0008-0000-0300-00008F37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3839633"/>
          <a:ext cx="1326092" cy="444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15</xdr:col>
      <xdr:colOff>228600</xdr:colOff>
      <xdr:row>67</xdr:row>
      <xdr:rowOff>76200</xdr:rowOff>
    </xdr:from>
    <xdr:to>
      <xdr:col>15</xdr:col>
      <xdr:colOff>838200</xdr:colOff>
      <xdr:row>69</xdr:row>
      <xdr:rowOff>142875</xdr:rowOff>
    </xdr:to>
    <xdr:pic>
      <xdr:nvPicPr>
        <xdr:cNvPr id="79760" name="Picture 28" descr="NCDOT copy">
          <a:extLst>
            <a:ext uri="{FF2B5EF4-FFF2-40B4-BE49-F238E27FC236}">
              <a16:creationId xmlns:a16="http://schemas.microsoft.com/office/drawing/2014/main" id="{00000000-0008-0000-0300-00009037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58550" y="1253490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67</xdr:row>
      <xdr:rowOff>114300</xdr:rowOff>
    </xdr:from>
    <xdr:to>
      <xdr:col>1</xdr:col>
      <xdr:colOff>914400</xdr:colOff>
      <xdr:row>69</xdr:row>
      <xdr:rowOff>19050</xdr:rowOff>
    </xdr:to>
    <xdr:pic>
      <xdr:nvPicPr>
        <xdr:cNvPr id="79761" name="Picture 18" descr="Highway_Stormwater_Logo">
          <a:extLst>
            <a:ext uri="{FF2B5EF4-FFF2-40B4-BE49-F238E27FC236}">
              <a16:creationId xmlns:a16="http://schemas.microsoft.com/office/drawing/2014/main" id="{00000000-0008-0000-0300-00009137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12573000"/>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15</xdr:col>
      <xdr:colOff>257175</xdr:colOff>
      <xdr:row>118</xdr:row>
      <xdr:rowOff>85725</xdr:rowOff>
    </xdr:from>
    <xdr:to>
      <xdr:col>15</xdr:col>
      <xdr:colOff>866775</xdr:colOff>
      <xdr:row>120</xdr:row>
      <xdr:rowOff>152400</xdr:rowOff>
    </xdr:to>
    <xdr:pic>
      <xdr:nvPicPr>
        <xdr:cNvPr id="79762" name="Picture 28" descr="NCDOT copy">
          <a:extLst>
            <a:ext uri="{FF2B5EF4-FFF2-40B4-BE49-F238E27FC236}">
              <a16:creationId xmlns:a16="http://schemas.microsoft.com/office/drawing/2014/main" id="{00000000-0008-0000-0300-00009237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87125" y="2130742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118</xdr:row>
      <xdr:rowOff>114300</xdr:rowOff>
    </xdr:from>
    <xdr:to>
      <xdr:col>1</xdr:col>
      <xdr:colOff>914400</xdr:colOff>
      <xdr:row>120</xdr:row>
      <xdr:rowOff>19050</xdr:rowOff>
    </xdr:to>
    <xdr:pic>
      <xdr:nvPicPr>
        <xdr:cNvPr id="79763" name="Picture 18" descr="Highway_Stormwater_Logo">
          <a:extLst>
            <a:ext uri="{FF2B5EF4-FFF2-40B4-BE49-F238E27FC236}">
              <a16:creationId xmlns:a16="http://schemas.microsoft.com/office/drawing/2014/main" id="{00000000-0008-0000-0300-00009337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21336000"/>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15</xdr:col>
      <xdr:colOff>238125</xdr:colOff>
      <xdr:row>169</xdr:row>
      <xdr:rowOff>76200</xdr:rowOff>
    </xdr:from>
    <xdr:to>
      <xdr:col>15</xdr:col>
      <xdr:colOff>847725</xdr:colOff>
      <xdr:row>171</xdr:row>
      <xdr:rowOff>142875</xdr:rowOff>
    </xdr:to>
    <xdr:pic>
      <xdr:nvPicPr>
        <xdr:cNvPr id="79764" name="Picture 28" descr="NCDOT copy">
          <a:extLst>
            <a:ext uri="{FF2B5EF4-FFF2-40B4-BE49-F238E27FC236}">
              <a16:creationId xmlns:a16="http://schemas.microsoft.com/office/drawing/2014/main" id="{00000000-0008-0000-0300-00009437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68075" y="3006090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169</xdr:row>
      <xdr:rowOff>114300</xdr:rowOff>
    </xdr:from>
    <xdr:to>
      <xdr:col>1</xdr:col>
      <xdr:colOff>914400</xdr:colOff>
      <xdr:row>171</xdr:row>
      <xdr:rowOff>19050</xdr:rowOff>
    </xdr:to>
    <xdr:pic>
      <xdr:nvPicPr>
        <xdr:cNvPr id="79765" name="Picture 18" descr="Highway_Stormwater_Logo">
          <a:extLst>
            <a:ext uri="{FF2B5EF4-FFF2-40B4-BE49-F238E27FC236}">
              <a16:creationId xmlns:a16="http://schemas.microsoft.com/office/drawing/2014/main" id="{00000000-0008-0000-0300-00009537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30099000"/>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15</xdr:col>
      <xdr:colOff>257175</xdr:colOff>
      <xdr:row>220</xdr:row>
      <xdr:rowOff>76200</xdr:rowOff>
    </xdr:from>
    <xdr:to>
      <xdr:col>15</xdr:col>
      <xdr:colOff>866775</xdr:colOff>
      <xdr:row>222</xdr:row>
      <xdr:rowOff>142875</xdr:rowOff>
    </xdr:to>
    <xdr:pic>
      <xdr:nvPicPr>
        <xdr:cNvPr id="79766" name="Picture 28" descr="NCDOT copy">
          <a:extLst>
            <a:ext uri="{FF2B5EF4-FFF2-40B4-BE49-F238E27FC236}">
              <a16:creationId xmlns:a16="http://schemas.microsoft.com/office/drawing/2014/main" id="{00000000-0008-0000-0300-00009637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87125" y="3883342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220</xdr:row>
      <xdr:rowOff>114300</xdr:rowOff>
    </xdr:from>
    <xdr:to>
      <xdr:col>1</xdr:col>
      <xdr:colOff>914400</xdr:colOff>
      <xdr:row>222</xdr:row>
      <xdr:rowOff>19050</xdr:rowOff>
    </xdr:to>
    <xdr:pic>
      <xdr:nvPicPr>
        <xdr:cNvPr id="79767" name="Picture 18" descr="Highway_Stormwater_Logo">
          <a:extLst>
            <a:ext uri="{FF2B5EF4-FFF2-40B4-BE49-F238E27FC236}">
              <a16:creationId xmlns:a16="http://schemas.microsoft.com/office/drawing/2014/main" id="{00000000-0008-0000-0300-00009737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38871525"/>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15</xdr:col>
      <xdr:colOff>238125</xdr:colOff>
      <xdr:row>271</xdr:row>
      <xdr:rowOff>85725</xdr:rowOff>
    </xdr:from>
    <xdr:to>
      <xdr:col>15</xdr:col>
      <xdr:colOff>847725</xdr:colOff>
      <xdr:row>273</xdr:row>
      <xdr:rowOff>152400</xdr:rowOff>
    </xdr:to>
    <xdr:pic>
      <xdr:nvPicPr>
        <xdr:cNvPr id="79768" name="Picture 28" descr="NCDOT copy">
          <a:extLst>
            <a:ext uri="{FF2B5EF4-FFF2-40B4-BE49-F238E27FC236}">
              <a16:creationId xmlns:a16="http://schemas.microsoft.com/office/drawing/2014/main" id="{00000000-0008-0000-0300-00009837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68075" y="4759642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271</xdr:row>
      <xdr:rowOff>114300</xdr:rowOff>
    </xdr:from>
    <xdr:to>
      <xdr:col>1</xdr:col>
      <xdr:colOff>914400</xdr:colOff>
      <xdr:row>273</xdr:row>
      <xdr:rowOff>19050</xdr:rowOff>
    </xdr:to>
    <xdr:pic>
      <xdr:nvPicPr>
        <xdr:cNvPr id="79769" name="Picture 18" descr="Highway_Stormwater_Logo">
          <a:extLst>
            <a:ext uri="{FF2B5EF4-FFF2-40B4-BE49-F238E27FC236}">
              <a16:creationId xmlns:a16="http://schemas.microsoft.com/office/drawing/2014/main" id="{00000000-0008-0000-0300-00009937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47625000"/>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104775</xdr:colOff>
      <xdr:row>12</xdr:row>
      <xdr:rowOff>57150</xdr:rowOff>
    </xdr:from>
    <xdr:to>
      <xdr:col>11</xdr:col>
      <xdr:colOff>257175</xdr:colOff>
      <xdr:row>14</xdr:row>
      <xdr:rowOff>123825</xdr:rowOff>
    </xdr:to>
    <xdr:pic>
      <xdr:nvPicPr>
        <xdr:cNvPr id="76422" name="Picture 28" descr="NCDOT copy">
          <a:extLst>
            <a:ext uri="{FF2B5EF4-FFF2-40B4-BE49-F238E27FC236}">
              <a16:creationId xmlns:a16="http://schemas.microsoft.com/office/drawing/2014/main" id="{00000000-0008-0000-0400-0000862A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96650" y="292417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12</xdr:row>
      <xdr:rowOff>114300</xdr:rowOff>
    </xdr:from>
    <xdr:to>
      <xdr:col>1</xdr:col>
      <xdr:colOff>914400</xdr:colOff>
      <xdr:row>14</xdr:row>
      <xdr:rowOff>19050</xdr:rowOff>
    </xdr:to>
    <xdr:pic>
      <xdr:nvPicPr>
        <xdr:cNvPr id="76423" name="Picture 18" descr="Highway_Stormwater_Logo">
          <a:extLst>
            <a:ext uri="{FF2B5EF4-FFF2-40B4-BE49-F238E27FC236}">
              <a16:creationId xmlns:a16="http://schemas.microsoft.com/office/drawing/2014/main" id="{00000000-0008-0000-0400-0000872A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2981325"/>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10</xdr:col>
      <xdr:colOff>95250</xdr:colOff>
      <xdr:row>63</xdr:row>
      <xdr:rowOff>57150</xdr:rowOff>
    </xdr:from>
    <xdr:to>
      <xdr:col>11</xdr:col>
      <xdr:colOff>247650</xdr:colOff>
      <xdr:row>65</xdr:row>
      <xdr:rowOff>123825</xdr:rowOff>
    </xdr:to>
    <xdr:pic>
      <xdr:nvPicPr>
        <xdr:cNvPr id="76424" name="Picture 28" descr="NCDOT copy">
          <a:extLst>
            <a:ext uri="{FF2B5EF4-FFF2-40B4-BE49-F238E27FC236}">
              <a16:creationId xmlns:a16="http://schemas.microsoft.com/office/drawing/2014/main" id="{00000000-0008-0000-0400-0000882A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87125" y="1161097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63</xdr:row>
      <xdr:rowOff>114300</xdr:rowOff>
    </xdr:from>
    <xdr:to>
      <xdr:col>1</xdr:col>
      <xdr:colOff>914400</xdr:colOff>
      <xdr:row>65</xdr:row>
      <xdr:rowOff>19050</xdr:rowOff>
    </xdr:to>
    <xdr:pic>
      <xdr:nvPicPr>
        <xdr:cNvPr id="76425" name="Picture 18" descr="Highway_Stormwater_Logo">
          <a:extLst>
            <a:ext uri="{FF2B5EF4-FFF2-40B4-BE49-F238E27FC236}">
              <a16:creationId xmlns:a16="http://schemas.microsoft.com/office/drawing/2014/main" id="{00000000-0008-0000-0400-0000892A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11668125"/>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85725</xdr:colOff>
      <xdr:row>15</xdr:row>
      <xdr:rowOff>114300</xdr:rowOff>
    </xdr:from>
    <xdr:to>
      <xdr:col>1</xdr:col>
      <xdr:colOff>866775</xdr:colOff>
      <xdr:row>17</xdr:row>
      <xdr:rowOff>19050</xdr:rowOff>
    </xdr:to>
    <xdr:pic>
      <xdr:nvPicPr>
        <xdr:cNvPr id="82188" name="Picture 18" descr="Highway_Stormwater_Logo">
          <a:extLst>
            <a:ext uri="{FF2B5EF4-FFF2-40B4-BE49-F238E27FC236}">
              <a16:creationId xmlns:a16="http://schemas.microsoft.com/office/drawing/2014/main" id="{00000000-0008-0000-0500-00000C41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3714750"/>
          <a:ext cx="13239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14</xdr:col>
      <xdr:colOff>123825</xdr:colOff>
      <xdr:row>15</xdr:row>
      <xdr:rowOff>38100</xdr:rowOff>
    </xdr:from>
    <xdr:to>
      <xdr:col>15</xdr:col>
      <xdr:colOff>266700</xdr:colOff>
      <xdr:row>17</xdr:row>
      <xdr:rowOff>114300</xdr:rowOff>
    </xdr:to>
    <xdr:pic>
      <xdr:nvPicPr>
        <xdr:cNvPr id="82189" name="Picture 28" descr="NCDOT copy">
          <a:extLst>
            <a:ext uri="{FF2B5EF4-FFF2-40B4-BE49-F238E27FC236}">
              <a16:creationId xmlns:a16="http://schemas.microsoft.com/office/drawing/2014/main" id="{00000000-0008-0000-0500-00000D41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258425" y="363855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65</xdr:row>
      <xdr:rowOff>114300</xdr:rowOff>
    </xdr:from>
    <xdr:to>
      <xdr:col>1</xdr:col>
      <xdr:colOff>866775</xdr:colOff>
      <xdr:row>67</xdr:row>
      <xdr:rowOff>19050</xdr:rowOff>
    </xdr:to>
    <xdr:pic>
      <xdr:nvPicPr>
        <xdr:cNvPr id="82190" name="Picture 18" descr="Highway_Stormwater_Logo">
          <a:extLst>
            <a:ext uri="{FF2B5EF4-FFF2-40B4-BE49-F238E27FC236}">
              <a16:creationId xmlns:a16="http://schemas.microsoft.com/office/drawing/2014/main" id="{00000000-0008-0000-0500-00000E41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12382500"/>
          <a:ext cx="13239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14</xdr:col>
      <xdr:colOff>133350</xdr:colOff>
      <xdr:row>65</xdr:row>
      <xdr:rowOff>28575</xdr:rowOff>
    </xdr:from>
    <xdr:to>
      <xdr:col>15</xdr:col>
      <xdr:colOff>276225</xdr:colOff>
      <xdr:row>67</xdr:row>
      <xdr:rowOff>104775</xdr:rowOff>
    </xdr:to>
    <xdr:pic>
      <xdr:nvPicPr>
        <xdr:cNvPr id="82191" name="Picture 28" descr="NCDOT copy">
          <a:extLst>
            <a:ext uri="{FF2B5EF4-FFF2-40B4-BE49-F238E27FC236}">
              <a16:creationId xmlns:a16="http://schemas.microsoft.com/office/drawing/2014/main" id="{00000000-0008-0000-0500-00000F41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267950" y="1229677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115</xdr:row>
      <xdr:rowOff>114300</xdr:rowOff>
    </xdr:from>
    <xdr:to>
      <xdr:col>1</xdr:col>
      <xdr:colOff>866775</xdr:colOff>
      <xdr:row>117</xdr:row>
      <xdr:rowOff>19050</xdr:rowOff>
    </xdr:to>
    <xdr:pic>
      <xdr:nvPicPr>
        <xdr:cNvPr id="82192" name="Picture 18" descr="Highway_Stormwater_Logo">
          <a:extLst>
            <a:ext uri="{FF2B5EF4-FFF2-40B4-BE49-F238E27FC236}">
              <a16:creationId xmlns:a16="http://schemas.microsoft.com/office/drawing/2014/main" id="{00000000-0008-0000-0500-00001041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21050250"/>
          <a:ext cx="13239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14</xdr:col>
      <xdr:colOff>123825</xdr:colOff>
      <xdr:row>115</xdr:row>
      <xdr:rowOff>38100</xdr:rowOff>
    </xdr:from>
    <xdr:to>
      <xdr:col>15</xdr:col>
      <xdr:colOff>266700</xdr:colOff>
      <xdr:row>117</xdr:row>
      <xdr:rowOff>114300</xdr:rowOff>
    </xdr:to>
    <xdr:pic>
      <xdr:nvPicPr>
        <xdr:cNvPr id="82193" name="Picture 28" descr="NCDOT copy">
          <a:extLst>
            <a:ext uri="{FF2B5EF4-FFF2-40B4-BE49-F238E27FC236}">
              <a16:creationId xmlns:a16="http://schemas.microsoft.com/office/drawing/2014/main" id="{00000000-0008-0000-0500-00001141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258425" y="2097405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165</xdr:row>
      <xdr:rowOff>114300</xdr:rowOff>
    </xdr:from>
    <xdr:to>
      <xdr:col>1</xdr:col>
      <xdr:colOff>866775</xdr:colOff>
      <xdr:row>167</xdr:row>
      <xdr:rowOff>19050</xdr:rowOff>
    </xdr:to>
    <xdr:pic>
      <xdr:nvPicPr>
        <xdr:cNvPr id="82194" name="Picture 18" descr="Highway_Stormwater_Logo">
          <a:extLst>
            <a:ext uri="{FF2B5EF4-FFF2-40B4-BE49-F238E27FC236}">
              <a16:creationId xmlns:a16="http://schemas.microsoft.com/office/drawing/2014/main" id="{00000000-0008-0000-0500-00001241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29718000"/>
          <a:ext cx="13239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14</xdr:col>
      <xdr:colOff>133350</xdr:colOff>
      <xdr:row>165</xdr:row>
      <xdr:rowOff>47625</xdr:rowOff>
    </xdr:from>
    <xdr:to>
      <xdr:col>15</xdr:col>
      <xdr:colOff>276225</xdr:colOff>
      <xdr:row>167</xdr:row>
      <xdr:rowOff>123825</xdr:rowOff>
    </xdr:to>
    <xdr:pic>
      <xdr:nvPicPr>
        <xdr:cNvPr id="82195" name="Picture 28" descr="NCDOT copy">
          <a:extLst>
            <a:ext uri="{FF2B5EF4-FFF2-40B4-BE49-F238E27FC236}">
              <a16:creationId xmlns:a16="http://schemas.microsoft.com/office/drawing/2014/main" id="{00000000-0008-0000-0500-00001341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267950" y="2965132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352425</xdr:colOff>
      <xdr:row>80</xdr:row>
      <xdr:rowOff>38100</xdr:rowOff>
    </xdr:from>
    <xdr:to>
      <xdr:col>14</xdr:col>
      <xdr:colOff>447675</xdr:colOff>
      <xdr:row>82</xdr:row>
      <xdr:rowOff>114300</xdr:rowOff>
    </xdr:to>
    <xdr:pic>
      <xdr:nvPicPr>
        <xdr:cNvPr id="80175" name="Picture 28" descr="NCDOT copy">
          <a:extLst>
            <a:ext uri="{FF2B5EF4-FFF2-40B4-BE49-F238E27FC236}">
              <a16:creationId xmlns:a16="http://schemas.microsoft.com/office/drawing/2014/main" id="{00000000-0008-0000-0600-00002F3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91900" y="1573530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80</xdr:row>
      <xdr:rowOff>114300</xdr:rowOff>
    </xdr:from>
    <xdr:to>
      <xdr:col>1</xdr:col>
      <xdr:colOff>590550</xdr:colOff>
      <xdr:row>81</xdr:row>
      <xdr:rowOff>209550</xdr:rowOff>
    </xdr:to>
    <xdr:pic>
      <xdr:nvPicPr>
        <xdr:cNvPr id="80176" name="Picture 18" descr="Highway_Stormwater_Logo">
          <a:extLst>
            <a:ext uri="{FF2B5EF4-FFF2-40B4-BE49-F238E27FC236}">
              <a16:creationId xmlns:a16="http://schemas.microsoft.com/office/drawing/2014/main" id="{00000000-0008-0000-0600-00003039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15811500"/>
          <a:ext cx="113347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13</xdr:col>
      <xdr:colOff>361950</xdr:colOff>
      <xdr:row>131</xdr:row>
      <xdr:rowOff>38100</xdr:rowOff>
    </xdr:from>
    <xdr:to>
      <xdr:col>14</xdr:col>
      <xdr:colOff>457200</xdr:colOff>
      <xdr:row>133</xdr:row>
      <xdr:rowOff>114300</xdr:rowOff>
    </xdr:to>
    <xdr:pic>
      <xdr:nvPicPr>
        <xdr:cNvPr id="80177" name="Picture 28" descr="NCDOT copy">
          <a:extLst>
            <a:ext uri="{FF2B5EF4-FFF2-40B4-BE49-F238E27FC236}">
              <a16:creationId xmlns:a16="http://schemas.microsoft.com/office/drawing/2014/main" id="{00000000-0008-0000-0600-0000313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2467927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131</xdr:row>
      <xdr:rowOff>114300</xdr:rowOff>
    </xdr:from>
    <xdr:to>
      <xdr:col>1</xdr:col>
      <xdr:colOff>590550</xdr:colOff>
      <xdr:row>132</xdr:row>
      <xdr:rowOff>209550</xdr:rowOff>
    </xdr:to>
    <xdr:pic>
      <xdr:nvPicPr>
        <xdr:cNvPr id="80178" name="Picture 18" descr="Highway_Stormwater_Logo">
          <a:extLst>
            <a:ext uri="{FF2B5EF4-FFF2-40B4-BE49-F238E27FC236}">
              <a16:creationId xmlns:a16="http://schemas.microsoft.com/office/drawing/2014/main" id="{00000000-0008-0000-0600-00003239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24755475"/>
          <a:ext cx="113347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0</xdr:col>
      <xdr:colOff>85725</xdr:colOff>
      <xdr:row>29</xdr:row>
      <xdr:rowOff>104775</xdr:rowOff>
    </xdr:from>
    <xdr:to>
      <xdr:col>1</xdr:col>
      <xdr:colOff>781050</xdr:colOff>
      <xdr:row>31</xdr:row>
      <xdr:rowOff>19050</xdr:rowOff>
    </xdr:to>
    <xdr:pic>
      <xdr:nvPicPr>
        <xdr:cNvPr id="80179" name="Picture 18" descr="Highway_Stormwater_Logo">
          <a:extLst>
            <a:ext uri="{FF2B5EF4-FFF2-40B4-BE49-F238E27FC236}">
              <a16:creationId xmlns:a16="http://schemas.microsoft.com/office/drawing/2014/main" id="{00000000-0008-0000-0600-00003339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6858000"/>
          <a:ext cx="13239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13</xdr:col>
      <xdr:colOff>371475</xdr:colOff>
      <xdr:row>29</xdr:row>
      <xdr:rowOff>76200</xdr:rowOff>
    </xdr:from>
    <xdr:to>
      <xdr:col>14</xdr:col>
      <xdr:colOff>466725</xdr:colOff>
      <xdr:row>31</xdr:row>
      <xdr:rowOff>152400</xdr:rowOff>
    </xdr:to>
    <xdr:pic>
      <xdr:nvPicPr>
        <xdr:cNvPr id="80180" name="Picture 28" descr="NCDOT copy">
          <a:extLst>
            <a:ext uri="{FF2B5EF4-FFF2-40B4-BE49-F238E27FC236}">
              <a16:creationId xmlns:a16="http://schemas.microsoft.com/office/drawing/2014/main" id="{00000000-0008-0000-0600-0000343901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410950" y="6829425"/>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352425</xdr:colOff>
      <xdr:row>69</xdr:row>
      <xdr:rowOff>38100</xdr:rowOff>
    </xdr:from>
    <xdr:to>
      <xdr:col>12</xdr:col>
      <xdr:colOff>447675</xdr:colOff>
      <xdr:row>71</xdr:row>
      <xdr:rowOff>114300</xdr:rowOff>
    </xdr:to>
    <xdr:pic>
      <xdr:nvPicPr>
        <xdr:cNvPr id="73673" name="Picture 28" descr="NCDOT copy">
          <a:extLst>
            <a:ext uri="{FF2B5EF4-FFF2-40B4-BE49-F238E27FC236}">
              <a16:creationId xmlns:a16="http://schemas.microsoft.com/office/drawing/2014/main" id="{00000000-0008-0000-0700-0000C91F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409700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69</xdr:row>
      <xdr:rowOff>114300</xdr:rowOff>
    </xdr:from>
    <xdr:to>
      <xdr:col>2</xdr:col>
      <xdr:colOff>180975</xdr:colOff>
      <xdr:row>71</xdr:row>
      <xdr:rowOff>19050</xdr:rowOff>
    </xdr:to>
    <xdr:pic>
      <xdr:nvPicPr>
        <xdr:cNvPr id="73674" name="Picture 18" descr="Highway_Stormwater_Logo">
          <a:extLst>
            <a:ext uri="{FF2B5EF4-FFF2-40B4-BE49-F238E27FC236}">
              <a16:creationId xmlns:a16="http://schemas.microsoft.com/office/drawing/2014/main" id="{00000000-0008-0000-0700-0000CA1F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14173200"/>
          <a:ext cx="12858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11</xdr:col>
      <xdr:colOff>371475</xdr:colOff>
      <xdr:row>121</xdr:row>
      <xdr:rowOff>38100</xdr:rowOff>
    </xdr:from>
    <xdr:to>
      <xdr:col>12</xdr:col>
      <xdr:colOff>466725</xdr:colOff>
      <xdr:row>123</xdr:row>
      <xdr:rowOff>114300</xdr:rowOff>
    </xdr:to>
    <xdr:pic>
      <xdr:nvPicPr>
        <xdr:cNvPr id="73675" name="Picture 28" descr="NCDOT copy">
          <a:extLst>
            <a:ext uri="{FF2B5EF4-FFF2-40B4-BE49-F238E27FC236}">
              <a16:creationId xmlns:a16="http://schemas.microsoft.com/office/drawing/2014/main" id="{00000000-0008-0000-0700-0000CB1F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20475" y="2293620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121</xdr:row>
      <xdr:rowOff>114300</xdr:rowOff>
    </xdr:from>
    <xdr:to>
      <xdr:col>2</xdr:col>
      <xdr:colOff>180975</xdr:colOff>
      <xdr:row>123</xdr:row>
      <xdr:rowOff>19050</xdr:rowOff>
    </xdr:to>
    <xdr:pic>
      <xdr:nvPicPr>
        <xdr:cNvPr id="73676" name="Picture 18" descr="Highway_Stormwater_Logo">
          <a:extLst>
            <a:ext uri="{FF2B5EF4-FFF2-40B4-BE49-F238E27FC236}">
              <a16:creationId xmlns:a16="http://schemas.microsoft.com/office/drawing/2014/main" id="{00000000-0008-0000-0700-0000CC1F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23012400"/>
          <a:ext cx="12858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twoCellAnchor editAs="oneCell">
    <xdr:from>
      <xdr:col>11</xdr:col>
      <xdr:colOff>352425</xdr:colOff>
      <xdr:row>173</xdr:row>
      <xdr:rowOff>38100</xdr:rowOff>
    </xdr:from>
    <xdr:to>
      <xdr:col>12</xdr:col>
      <xdr:colOff>447675</xdr:colOff>
      <xdr:row>175</xdr:row>
      <xdr:rowOff>114300</xdr:rowOff>
    </xdr:to>
    <xdr:pic>
      <xdr:nvPicPr>
        <xdr:cNvPr id="73677" name="Picture 28" descr="NCDOT copy">
          <a:extLst>
            <a:ext uri="{FF2B5EF4-FFF2-40B4-BE49-F238E27FC236}">
              <a16:creationId xmlns:a16="http://schemas.microsoft.com/office/drawing/2014/main" id="{00000000-0008-0000-0700-0000CD1F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31775400"/>
          <a:ext cx="6096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173</xdr:row>
      <xdr:rowOff>114300</xdr:rowOff>
    </xdr:from>
    <xdr:to>
      <xdr:col>2</xdr:col>
      <xdr:colOff>180975</xdr:colOff>
      <xdr:row>175</xdr:row>
      <xdr:rowOff>19050</xdr:rowOff>
    </xdr:to>
    <xdr:pic>
      <xdr:nvPicPr>
        <xdr:cNvPr id="73678" name="Picture 18" descr="Highway_Stormwater_Logo">
          <a:extLst>
            <a:ext uri="{FF2B5EF4-FFF2-40B4-BE49-F238E27FC236}">
              <a16:creationId xmlns:a16="http://schemas.microsoft.com/office/drawing/2014/main" id="{00000000-0008-0000-0700-0000CE1F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 y="31851600"/>
          <a:ext cx="12858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514350</xdr:colOff>
      <xdr:row>1</xdr:row>
      <xdr:rowOff>66675</xdr:rowOff>
    </xdr:from>
    <xdr:to>
      <xdr:col>11</xdr:col>
      <xdr:colOff>476250</xdr:colOff>
      <xdr:row>3</xdr:row>
      <xdr:rowOff>142875</xdr:rowOff>
    </xdr:to>
    <xdr:pic>
      <xdr:nvPicPr>
        <xdr:cNvPr id="52894" name="Picture 28" descr="NCDOT copy">
          <a:extLst>
            <a:ext uri="{FF2B5EF4-FFF2-40B4-BE49-F238E27FC236}">
              <a16:creationId xmlns:a16="http://schemas.microsoft.com/office/drawing/2014/main" id="{00000000-0008-0000-0800-00009EC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96450" y="438150"/>
          <a:ext cx="59055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104775</xdr:colOff>
      <xdr:row>1</xdr:row>
      <xdr:rowOff>76200</xdr:rowOff>
    </xdr:from>
    <xdr:to>
      <xdr:col>1</xdr:col>
      <xdr:colOff>714375</xdr:colOff>
      <xdr:row>3</xdr:row>
      <xdr:rowOff>0</xdr:rowOff>
    </xdr:to>
    <xdr:pic>
      <xdr:nvPicPr>
        <xdr:cNvPr id="52895" name="Picture 18" descr="Highway_Stormwater_Logo">
          <a:extLst>
            <a:ext uri="{FF2B5EF4-FFF2-40B4-BE49-F238E27FC236}">
              <a16:creationId xmlns:a16="http://schemas.microsoft.com/office/drawing/2014/main" id="{00000000-0008-0000-0800-00009FCE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4775" y="447675"/>
          <a:ext cx="108585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66CCFF"/>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514350</xdr:colOff>
      <xdr:row>2</xdr:row>
      <xdr:rowOff>123825</xdr:rowOff>
    </xdr:from>
    <xdr:to>
      <xdr:col>15</xdr:col>
      <xdr:colOff>76200</xdr:colOff>
      <xdr:row>13</xdr:row>
      <xdr:rowOff>28575</xdr:rowOff>
    </xdr:to>
    <xdr:grpSp>
      <xdr:nvGrpSpPr>
        <xdr:cNvPr id="81312" name="Group 5">
          <a:extLst>
            <a:ext uri="{FF2B5EF4-FFF2-40B4-BE49-F238E27FC236}">
              <a16:creationId xmlns:a16="http://schemas.microsoft.com/office/drawing/2014/main" id="{00000000-0008-0000-0900-0000A03D0100}"/>
            </a:ext>
          </a:extLst>
        </xdr:cNvPr>
        <xdr:cNvGrpSpPr>
          <a:grpSpLocks/>
        </xdr:cNvGrpSpPr>
      </xdr:nvGrpSpPr>
      <xdr:grpSpPr bwMode="auto">
        <a:xfrm>
          <a:off x="7886700" y="561975"/>
          <a:ext cx="3067050" cy="2190750"/>
          <a:chOff x="645" y="203"/>
          <a:chExt cx="322" cy="230"/>
        </a:xfrm>
      </xdr:grpSpPr>
      <xdr:sp macro="" textlink="">
        <xdr:nvSpPr>
          <xdr:cNvPr id="81314" name="Rectangle 6">
            <a:extLst>
              <a:ext uri="{FF2B5EF4-FFF2-40B4-BE49-F238E27FC236}">
                <a16:creationId xmlns:a16="http://schemas.microsoft.com/office/drawing/2014/main" id="{00000000-0008-0000-0900-0000A23D0100}"/>
              </a:ext>
            </a:extLst>
          </xdr:cNvPr>
          <xdr:cNvSpPr>
            <a:spLocks noChangeArrowheads="1"/>
          </xdr:cNvSpPr>
        </xdr:nvSpPr>
        <xdr:spPr bwMode="auto">
          <a:xfrm>
            <a:off x="645" y="203"/>
            <a:ext cx="283" cy="22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sp macro="" textlink="">
        <xdr:nvSpPr>
          <xdr:cNvPr id="81315" name="Line 7">
            <a:extLst>
              <a:ext uri="{FF2B5EF4-FFF2-40B4-BE49-F238E27FC236}">
                <a16:creationId xmlns:a16="http://schemas.microsoft.com/office/drawing/2014/main" id="{00000000-0008-0000-0900-0000A33D0100}"/>
              </a:ext>
            </a:extLst>
          </xdr:cNvPr>
          <xdr:cNvSpPr>
            <a:spLocks noChangeShapeType="1"/>
          </xdr:cNvSpPr>
        </xdr:nvSpPr>
        <xdr:spPr bwMode="auto">
          <a:xfrm>
            <a:off x="657" y="305"/>
            <a:ext cx="45" cy="0"/>
          </a:xfrm>
          <a:prstGeom prst="line">
            <a:avLst/>
          </a:prstGeom>
          <a:noFill/>
          <a:ln w="381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81316" name="Line 8">
            <a:extLst>
              <a:ext uri="{FF2B5EF4-FFF2-40B4-BE49-F238E27FC236}">
                <a16:creationId xmlns:a16="http://schemas.microsoft.com/office/drawing/2014/main" id="{00000000-0008-0000-0900-0000A43D0100}"/>
              </a:ext>
            </a:extLst>
          </xdr:cNvPr>
          <xdr:cNvSpPr>
            <a:spLocks noChangeShapeType="1"/>
          </xdr:cNvSpPr>
        </xdr:nvSpPr>
        <xdr:spPr bwMode="auto">
          <a:xfrm>
            <a:off x="658" y="333"/>
            <a:ext cx="45" cy="0"/>
          </a:xfrm>
          <a:prstGeom prst="line">
            <a:avLst/>
          </a:prstGeom>
          <a:noFill/>
          <a:ln w="38100">
            <a:solidFill>
              <a:srgbClr val="FDA209"/>
            </a:solidFill>
            <a:round/>
            <a:headEnd/>
            <a:tailEnd/>
          </a:ln>
          <a:extLst>
            <a:ext uri="{909E8E84-426E-40DD-AFC4-6F175D3DCCD1}">
              <a14:hiddenFill xmlns:a14="http://schemas.microsoft.com/office/drawing/2010/main">
                <a:noFill/>
              </a14:hiddenFill>
            </a:ext>
          </a:extLst>
        </xdr:spPr>
      </xdr:sp>
      <xdr:pic>
        <xdr:nvPicPr>
          <xdr:cNvPr id="81317" name="Picture 9">
            <a:extLst>
              <a:ext uri="{FF2B5EF4-FFF2-40B4-BE49-F238E27FC236}">
                <a16:creationId xmlns:a16="http://schemas.microsoft.com/office/drawing/2014/main" id="{00000000-0008-0000-0900-0000A53D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9" y="355"/>
            <a:ext cx="26" cy="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81318" name="Rectangle 10">
            <a:extLst>
              <a:ext uri="{FF2B5EF4-FFF2-40B4-BE49-F238E27FC236}">
                <a16:creationId xmlns:a16="http://schemas.microsoft.com/office/drawing/2014/main" id="{00000000-0008-0000-0900-0000A63D0100}"/>
              </a:ext>
            </a:extLst>
          </xdr:cNvPr>
          <xdr:cNvSpPr>
            <a:spLocks noChangeArrowheads="1"/>
          </xdr:cNvSpPr>
        </xdr:nvSpPr>
        <xdr:spPr bwMode="auto">
          <a:xfrm>
            <a:off x="656" y="266"/>
            <a:ext cx="49" cy="13"/>
          </a:xfrm>
          <a:prstGeom prst="rect">
            <a:avLst/>
          </a:prstGeom>
          <a:solidFill>
            <a:srgbClr val="EBECED"/>
          </a:solidFill>
          <a:ln w="9525">
            <a:solidFill>
              <a:srgbClr xmlns:mc="http://schemas.openxmlformats.org/markup-compatibility/2006" xmlns:a14="http://schemas.microsoft.com/office/drawing/2010/main" val="000000" mc:Ignorable="a14" a14:legacySpreadsheetColorIndex="64"/>
            </a:solidFill>
            <a:miter lim="800000"/>
            <a:headEnd/>
            <a:tailEnd/>
          </a:ln>
        </xdr:spPr>
      </xdr:sp>
      <xdr:sp macro="" textlink="">
        <xdr:nvSpPr>
          <xdr:cNvPr id="7179" name="Text Box 11">
            <a:extLst>
              <a:ext uri="{FF2B5EF4-FFF2-40B4-BE49-F238E27FC236}">
                <a16:creationId xmlns:a16="http://schemas.microsoft.com/office/drawing/2014/main" id="{00000000-0008-0000-0900-00000B1C0000}"/>
              </a:ext>
            </a:extLst>
          </xdr:cNvPr>
          <xdr:cNvSpPr txBox="1">
            <a:spLocks noChangeArrowheads="1"/>
          </xdr:cNvSpPr>
        </xdr:nvSpPr>
        <xdr:spPr bwMode="auto">
          <a:xfrm>
            <a:off x="712" y="233"/>
            <a:ext cx="255" cy="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en-US" sz="1800" b="0"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North Carolina CAMA County</a:t>
            </a:r>
          </a:p>
          <a:p>
            <a:pPr algn="l" rtl="0">
              <a:defRPr sz="1000"/>
            </a:pPr>
            <a:endParaRPr lang="en-US" sz="1000" b="1"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County Border</a:t>
            </a:r>
          </a:p>
          <a:p>
            <a:pPr algn="l" rtl="0">
              <a:defRPr sz="1000"/>
            </a:pPr>
            <a:endParaRPr lang="en-US" sz="1000" b="1"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NCDOT Division Boundary</a:t>
            </a:r>
          </a:p>
          <a:p>
            <a:pPr algn="l" rtl="0">
              <a:defRPr sz="1000"/>
            </a:pPr>
            <a:endParaRPr lang="en-US" sz="1000" b="1"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NCDOT Division Number</a:t>
            </a:r>
            <a:endParaRPr lang="en-US" sz="1200" b="0" i="0" u="none" strike="noStrike" baseline="0">
              <a:solidFill>
                <a:srgbClr val="000000"/>
              </a:solidFill>
              <a:latin typeface="Arial"/>
              <a:cs typeface="Arial"/>
            </a:endParaRPr>
          </a:p>
          <a:p>
            <a:pPr algn="l" rtl="0">
              <a:defRPr sz="1000"/>
            </a:pPr>
            <a:endParaRPr lang="en-US" sz="1200" b="0" i="0" u="none" strike="noStrike" baseline="0">
              <a:solidFill>
                <a:srgbClr val="000000"/>
              </a:solidFill>
              <a:latin typeface="Arial"/>
              <a:cs typeface="Arial"/>
            </a:endParaRPr>
          </a:p>
          <a:p>
            <a:pPr algn="l" rtl="0">
              <a:defRPr sz="1000"/>
            </a:pPr>
            <a:endParaRPr lang="en-US" sz="1200" b="0" i="0" u="none" strike="noStrike" baseline="0">
              <a:solidFill>
                <a:srgbClr val="000000"/>
              </a:solidFill>
              <a:latin typeface="Arial"/>
              <a:cs typeface="Arial"/>
            </a:endParaRPr>
          </a:p>
        </xdr:txBody>
      </xdr:sp>
      <xdr:sp macro="" textlink="">
        <xdr:nvSpPr>
          <xdr:cNvPr id="7180" name="Text Box 12">
            <a:extLst>
              <a:ext uri="{FF2B5EF4-FFF2-40B4-BE49-F238E27FC236}">
                <a16:creationId xmlns:a16="http://schemas.microsoft.com/office/drawing/2014/main" id="{00000000-0008-0000-0900-00000C1C0000}"/>
              </a:ext>
            </a:extLst>
          </xdr:cNvPr>
          <xdr:cNvSpPr txBox="1">
            <a:spLocks noChangeArrowheads="1"/>
          </xdr:cNvSpPr>
        </xdr:nvSpPr>
        <xdr:spPr bwMode="auto">
          <a:xfrm>
            <a:off x="655" y="208"/>
            <a:ext cx="85" cy="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1200" b="1" i="0" u="none" strike="noStrike" baseline="0">
                <a:solidFill>
                  <a:srgbClr val="000000"/>
                </a:solidFill>
                <a:latin typeface="Arial"/>
                <a:cs typeface="Arial"/>
              </a:rPr>
              <a:t>Legend</a:t>
            </a:r>
            <a:endParaRPr lang="en-US" sz="1800" b="0" i="0" u="none" strike="noStrike" baseline="0">
              <a:solidFill>
                <a:srgbClr val="000000"/>
              </a:solidFill>
              <a:latin typeface="Arial"/>
              <a:cs typeface="Arial"/>
            </a:endParaRPr>
          </a:p>
          <a:p>
            <a:pPr algn="l" rtl="0">
              <a:defRPr sz="1000"/>
            </a:pPr>
            <a:endParaRPr lang="en-US" sz="1200" b="0" i="0" u="none" strike="noStrike" baseline="0">
              <a:solidFill>
                <a:srgbClr val="000000"/>
              </a:solidFill>
              <a:latin typeface="Arial"/>
              <a:cs typeface="Arial"/>
            </a:endParaRPr>
          </a:p>
          <a:p>
            <a:pPr algn="l" rtl="0">
              <a:defRPr sz="1000"/>
            </a:pPr>
            <a:endParaRPr lang="en-US" sz="1200" b="0" i="0" u="none" strike="noStrike" baseline="0">
              <a:solidFill>
                <a:srgbClr val="000000"/>
              </a:solidFill>
              <a:latin typeface="Arial"/>
              <a:cs typeface="Arial"/>
            </a:endParaRPr>
          </a:p>
        </xdr:txBody>
      </xdr:sp>
    </xdr:grpSp>
    <xdr:clientData/>
  </xdr:twoCellAnchor>
  <xdr:twoCellAnchor editAs="oneCell">
    <xdr:from>
      <xdr:col>0</xdr:col>
      <xdr:colOff>285750</xdr:colOff>
      <xdr:row>2</xdr:row>
      <xdr:rowOff>28575</xdr:rowOff>
    </xdr:from>
    <xdr:to>
      <xdr:col>8</xdr:col>
      <xdr:colOff>523875</xdr:colOff>
      <xdr:row>33</xdr:row>
      <xdr:rowOff>47625</xdr:rowOff>
    </xdr:to>
    <xdr:pic>
      <xdr:nvPicPr>
        <xdr:cNvPr id="81313" name="Picture 28" descr="CAMA Co Map">
          <a:extLst>
            <a:ext uri="{FF2B5EF4-FFF2-40B4-BE49-F238E27FC236}">
              <a16:creationId xmlns:a16="http://schemas.microsoft.com/office/drawing/2014/main" id="{00000000-0008-0000-0900-0000A13D01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5147" t="22726" r="13969" b="18466"/>
        <a:stretch>
          <a:fillRect/>
        </a:stretch>
      </xdr:blipFill>
      <xdr:spPr bwMode="auto">
        <a:xfrm>
          <a:off x="285750" y="466725"/>
          <a:ext cx="6819900" cy="6419850"/>
        </a:xfrm>
        <a:prstGeom prst="rect">
          <a:avLst/>
        </a:prstGeom>
        <a:noFill/>
        <a:ln w="12700">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ieprojects.urscorp.com/Users/ted_sherrod.US/AppData/Local/Microsoft/Windows/Temporary%20Internet%20Files/Content.Outlook/VCC10RM9/SMP%20v1-3%20for%20Trout-Culvert%20Updat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Guidance"/>
      <sheetName val="General Project Information"/>
      <sheetName val="Environmental Summary"/>
      <sheetName val="Swales"/>
      <sheetName val="PSHs, Energy Diss."/>
      <sheetName val="Level Spreader, HSB, &amp; Forebay"/>
      <sheetName val="Other SCMs"/>
      <sheetName val="Trout Streams"/>
      <sheetName val="CAMA Map"/>
      <sheetName val="Picklists"/>
    </sheetNames>
    <sheetDataSet>
      <sheetData sheetId="0" refreshError="1"/>
      <sheetData sheetId="1" refreshError="1"/>
      <sheetData sheetId="2"/>
      <sheetData sheetId="3"/>
      <sheetData sheetId="4"/>
      <sheetData sheetId="5"/>
      <sheetData sheetId="6"/>
      <sheetData sheetId="7"/>
      <sheetData sheetId="8"/>
      <sheetData sheetId="9" refreshError="1"/>
      <sheetData sheetId="10">
        <row r="4">
          <cell r="A4" t="str">
            <v>Roadway Widening</v>
          </cell>
          <cell r="B4" t="str">
            <v>Alamance</v>
          </cell>
          <cell r="C4" t="str">
            <v>Broad</v>
          </cell>
          <cell r="D4" t="str">
            <v>Beaufort</v>
          </cell>
          <cell r="E4" t="str">
            <v>None</v>
          </cell>
          <cell r="F4" t="str">
            <v>None</v>
          </cell>
          <cell r="G4" t="str">
            <v>None</v>
          </cell>
          <cell r="H4" t="str">
            <v>None</v>
          </cell>
          <cell r="K4" t="str">
            <v>Forebay</v>
          </cell>
          <cell r="L4" t="str">
            <v>Bioretention Basin</v>
          </cell>
          <cell r="N4" t="str">
            <v>PSH</v>
          </cell>
          <cell r="O4" t="str">
            <v>Intermittent</v>
          </cell>
          <cell r="S4" t="str">
            <v>Bottomland Hardwood</v>
          </cell>
          <cell r="T4" t="str">
            <v>Bay</v>
          </cell>
          <cell r="U4" t="str">
            <v>N/A</v>
          </cell>
          <cell r="Z4" t="str">
            <v>N/A</v>
          </cell>
          <cell r="AA4" t="str">
            <v>Clearing</v>
          </cell>
        </row>
        <row r="5">
          <cell r="A5" t="str">
            <v>Roadway Relocation</v>
          </cell>
          <cell r="B5" t="str">
            <v>Alexander</v>
          </cell>
          <cell r="C5" t="str">
            <v>Cape Fear</v>
          </cell>
          <cell r="D5" t="str">
            <v>Bertie</v>
          </cell>
          <cell r="E5" t="str">
            <v>Class C</v>
          </cell>
          <cell r="F5" t="str">
            <v>Future Water Supply (FWS) </v>
          </cell>
          <cell r="G5" t="str">
            <v>NC Natural and Scenic Rivers </v>
          </cell>
          <cell r="H5" t="str">
            <v>ammonia (NH3)</v>
          </cell>
          <cell r="K5" t="str">
            <v>Hazardous Spill Basin</v>
          </cell>
          <cell r="L5" t="str">
            <v>Dry Detention Basin</v>
          </cell>
          <cell r="N5" t="str">
            <v>Riprap Apron / Pad</v>
          </cell>
          <cell r="O5" t="str">
            <v>Perennial</v>
          </cell>
          <cell r="S5" t="str">
            <v>Floodplain Pool</v>
          </cell>
          <cell r="T5" t="str">
            <v>Estuary</v>
          </cell>
          <cell r="U5" t="str">
            <v>Neuse</v>
          </cell>
          <cell r="Z5" t="str">
            <v>Class 'A'</v>
          </cell>
          <cell r="AA5" t="str">
            <v>Culvert</v>
          </cell>
        </row>
        <row r="6">
          <cell r="A6" t="str">
            <v>New Location</v>
          </cell>
          <cell r="B6" t="str">
            <v>Alleghany</v>
          </cell>
          <cell r="C6" t="str">
            <v>Catawba</v>
          </cell>
          <cell r="D6" t="str">
            <v>Brunswick</v>
          </cell>
          <cell r="E6" t="str">
            <v>Class B</v>
          </cell>
          <cell r="F6" t="str">
            <v>High Quality Waters (HQW)</v>
          </cell>
          <cell r="G6" t="str">
            <v>Federal Wild and Scenic Rivers </v>
          </cell>
          <cell r="H6" t="str">
            <v>aquatic weeds</v>
          </cell>
          <cell r="K6" t="str">
            <v>Level Spreader</v>
          </cell>
          <cell r="L6" t="str">
            <v>Filtration Basin</v>
          </cell>
          <cell r="N6" t="str">
            <v>Riprap Energy Dissipator Basin</v>
          </cell>
          <cell r="S6" t="str">
            <v>Hardwood Flat</v>
          </cell>
          <cell r="T6" t="str">
            <v>Lake</v>
          </cell>
          <cell r="U6" t="str">
            <v>Tar-Pamlico</v>
          </cell>
          <cell r="Z6" t="str">
            <v>Class 'B'</v>
          </cell>
          <cell r="AA6" t="str">
            <v>Dam Construction</v>
          </cell>
        </row>
        <row r="7">
          <cell r="A7" t="str">
            <v>Bridge Replacement</v>
          </cell>
          <cell r="B7" t="str">
            <v>Anson</v>
          </cell>
          <cell r="C7" t="str">
            <v>Chowan</v>
          </cell>
          <cell r="D7" t="str">
            <v>Camden</v>
          </cell>
          <cell r="E7" t="str">
            <v>Water Supply I (WS-I)</v>
          </cell>
          <cell r="F7" t="str">
            <v>Outstanding Resource Waters (ORW) </v>
          </cell>
          <cell r="G7" t="str">
            <v>Designated Public Mountain Trout Waters </v>
          </cell>
          <cell r="H7" t="str">
            <v>biological impairment</v>
          </cell>
          <cell r="L7" t="str">
            <v>Infiltration Basin</v>
          </cell>
          <cell r="S7" t="str">
            <v>Headwater Wetland</v>
          </cell>
          <cell r="T7" t="str">
            <v>Ocean</v>
          </cell>
          <cell r="U7" t="str">
            <v>Catawba</v>
          </cell>
          <cell r="Z7" t="str">
            <v>Class I</v>
          </cell>
          <cell r="AA7" t="str">
            <v>Excavation</v>
          </cell>
        </row>
        <row r="8">
          <cell r="B8" t="str">
            <v>Ashe</v>
          </cell>
          <cell r="C8" t="str">
            <v>French Broad</v>
          </cell>
          <cell r="D8" t="str">
            <v>Carteret</v>
          </cell>
          <cell r="E8" t="str">
            <v>Water Supply II (WS-II)</v>
          </cell>
          <cell r="F8" t="str">
            <v>Nutrient Sensitive Waters (NSW)</v>
          </cell>
          <cell r="G8" t="str">
            <v>Areas of Environmental Concern </v>
          </cell>
          <cell r="H8" t="str">
            <v>chlorides</v>
          </cell>
          <cell r="L8" t="str">
            <v>Wet Detention Basin</v>
          </cell>
          <cell r="S8" t="str">
            <v>Mountain Bog</v>
          </cell>
          <cell r="T8" t="str">
            <v>Pond</v>
          </cell>
          <cell r="U8" t="str">
            <v>Randleman Lake</v>
          </cell>
          <cell r="Z8" t="str">
            <v>Class II</v>
          </cell>
          <cell r="AA8" t="str">
            <v>Fill</v>
          </cell>
        </row>
        <row r="9">
          <cell r="B9" t="str">
            <v>Avery</v>
          </cell>
          <cell r="C9" t="str">
            <v>Hiwassee</v>
          </cell>
          <cell r="D9" t="str">
            <v>Chowan</v>
          </cell>
          <cell r="E9" t="str">
            <v>Water Supply III (WS-III)</v>
          </cell>
          <cell r="F9" t="str">
            <v>Swamp Waters (Sw) </v>
          </cell>
          <cell r="G9" t="str">
            <v>Designated Shellfish Harvesting Areas</v>
          </cell>
          <cell r="H9" t="str">
            <v>chlorophyll a</v>
          </cell>
          <cell r="S9" t="str">
            <v>Non-Riverine Swamp Forest</v>
          </cell>
          <cell r="T9" t="str">
            <v>Sound</v>
          </cell>
          <cell r="U9" t="str">
            <v>Jordan Lake</v>
          </cell>
          <cell r="AA9" t="str">
            <v>Flooding</v>
          </cell>
        </row>
        <row r="10">
          <cell r="B10" t="str">
            <v>Beaufort</v>
          </cell>
          <cell r="C10" t="str">
            <v>Little Tennessee</v>
          </cell>
          <cell r="D10" t="str">
            <v>Craven</v>
          </cell>
          <cell r="E10" t="str">
            <v>Water Supply IV (WS-IV)</v>
          </cell>
          <cell r="F10" t="str">
            <v>Trout Waters (Tr) </v>
          </cell>
          <cell r="G10" t="str">
            <v>Primary Nursery Areas</v>
          </cell>
          <cell r="H10" t="str">
            <v>copper (Cu)</v>
          </cell>
          <cell r="S10" t="str">
            <v>Non-Tidal Freshwater Marsh</v>
          </cell>
          <cell r="T10" t="str">
            <v>Other</v>
          </cell>
          <cell r="U10" t="str">
            <v>Goose Creek</v>
          </cell>
          <cell r="AA10" t="str">
            <v>Stabilization</v>
          </cell>
        </row>
        <row r="11">
          <cell r="B11" t="str">
            <v>Bertie</v>
          </cell>
          <cell r="C11" t="str">
            <v>Lumber</v>
          </cell>
          <cell r="D11" t="str">
            <v>Currituck</v>
          </cell>
          <cell r="E11" t="str">
            <v>Water Supply V (WS-V) </v>
          </cell>
          <cell r="F11" t="str">
            <v>Unique Wetland (UWL)</v>
          </cell>
          <cell r="H11" t="str">
            <v>dissolved oxygen (DO)</v>
          </cell>
          <cell r="S11" t="str">
            <v>Pine Flat</v>
          </cell>
          <cell r="U11" t="str">
            <v>Other</v>
          </cell>
        </row>
        <row r="12">
          <cell r="B12" t="str">
            <v>Bladen</v>
          </cell>
          <cell r="C12" t="str">
            <v>Neuse</v>
          </cell>
          <cell r="D12" t="str">
            <v>Dare</v>
          </cell>
          <cell r="E12" t="str">
            <v>Class WL</v>
          </cell>
          <cell r="H12" t="str">
            <v>fecal coliform</v>
          </cell>
          <cell r="S12" t="str">
            <v>Pine Savanna</v>
          </cell>
        </row>
        <row r="13">
          <cell r="B13" t="str">
            <v>Brunswick</v>
          </cell>
          <cell r="C13" t="str">
            <v xml:space="preserve">New </v>
          </cell>
          <cell r="D13" t="str">
            <v>Gates</v>
          </cell>
          <cell r="E13" t="str">
            <v>Class SC</v>
          </cell>
          <cell r="H13" t="str">
            <v>fish advisory</v>
          </cell>
          <cell r="S13" t="str">
            <v>Pocosin</v>
          </cell>
        </row>
        <row r="14">
          <cell r="B14" t="str">
            <v>Buncombe</v>
          </cell>
          <cell r="C14" t="str">
            <v>Pasquotank</v>
          </cell>
          <cell r="D14" t="str">
            <v>Hertford</v>
          </cell>
          <cell r="E14" t="str">
            <v>Class SB</v>
          </cell>
          <cell r="H14" t="str">
            <v>iron (Fe)</v>
          </cell>
          <cell r="S14" t="str">
            <v>Riverine Swamp Forest</v>
          </cell>
        </row>
        <row r="15">
          <cell r="B15" t="str">
            <v>Burke</v>
          </cell>
          <cell r="C15" t="str">
            <v>Roanoke</v>
          </cell>
          <cell r="D15" t="str">
            <v>Hyde</v>
          </cell>
          <cell r="E15" t="str">
            <v>Class SA</v>
          </cell>
          <cell r="H15" t="str">
            <v>lead (Pb)</v>
          </cell>
          <cell r="S15" t="str">
            <v>Seep</v>
          </cell>
        </row>
        <row r="16">
          <cell r="B16" t="str">
            <v>Cabarrus</v>
          </cell>
          <cell r="C16" t="str">
            <v>Savannah</v>
          </cell>
          <cell r="D16" t="str">
            <v>New Hanover</v>
          </cell>
          <cell r="E16" t="str">
            <v>Class SWL</v>
          </cell>
          <cell r="H16" t="str">
            <v>mercury (Hg)</v>
          </cell>
          <cell r="S16" t="str">
            <v>Small-Basin Wetland</v>
          </cell>
        </row>
        <row r="17">
          <cell r="B17" t="str">
            <v>Caldwell</v>
          </cell>
          <cell r="C17" t="str">
            <v>Tar-Pamlico</v>
          </cell>
          <cell r="D17" t="str">
            <v>Onslow</v>
          </cell>
          <cell r="H17" t="str">
            <v>nutrients</v>
          </cell>
          <cell r="S17" t="str">
            <v>Tidal Freshwater Marsh</v>
          </cell>
        </row>
        <row r="18">
          <cell r="B18" t="str">
            <v>Camden</v>
          </cell>
          <cell r="C18" t="str">
            <v>Watauga</v>
          </cell>
          <cell r="D18" t="str">
            <v>Pamlico</v>
          </cell>
          <cell r="H18" t="str">
            <v>pH</v>
          </cell>
          <cell r="S18" t="str">
            <v>Unknown</v>
          </cell>
        </row>
        <row r="19">
          <cell r="B19" t="str">
            <v>Carteret</v>
          </cell>
          <cell r="C19" t="str">
            <v>White Oak</v>
          </cell>
          <cell r="D19" t="str">
            <v>Pasquotank</v>
          </cell>
          <cell r="H19" t="str">
            <v>sediment</v>
          </cell>
        </row>
        <row r="20">
          <cell r="B20" t="str">
            <v>Caswell</v>
          </cell>
          <cell r="C20" t="str">
            <v>Yadkin-Pee Dee</v>
          </cell>
          <cell r="D20" t="str">
            <v>Pender</v>
          </cell>
          <cell r="H20" t="str">
            <v>toxicity</v>
          </cell>
        </row>
        <row r="21">
          <cell r="B21" t="str">
            <v>Catawba</v>
          </cell>
          <cell r="D21" t="str">
            <v>Perquimans</v>
          </cell>
          <cell r="H21" t="str">
            <v>turbidity</v>
          </cell>
        </row>
        <row r="22">
          <cell r="B22" t="str">
            <v>Chatham</v>
          </cell>
          <cell r="D22" t="str">
            <v>Tyrrell</v>
          </cell>
          <cell r="H22" t="str">
            <v>unknown causes</v>
          </cell>
        </row>
        <row r="23">
          <cell r="B23" t="str">
            <v>Cherokee</v>
          </cell>
          <cell r="D23" t="str">
            <v>Washington</v>
          </cell>
          <cell r="H23" t="str">
            <v>zinc (Zn)</v>
          </cell>
        </row>
        <row r="24">
          <cell r="B24" t="str">
            <v>Chowan</v>
          </cell>
        </row>
        <row r="25">
          <cell r="B25" t="str">
            <v>Clay</v>
          </cell>
        </row>
        <row r="26">
          <cell r="B26" t="str">
            <v>Cleveland</v>
          </cell>
        </row>
        <row r="27">
          <cell r="B27" t="str">
            <v>Columbus</v>
          </cell>
        </row>
        <row r="28">
          <cell r="B28" t="str">
            <v>Craven</v>
          </cell>
        </row>
        <row r="29">
          <cell r="B29" t="str">
            <v>Cumberland</v>
          </cell>
        </row>
        <row r="30">
          <cell r="B30" t="str">
            <v>Currituck</v>
          </cell>
        </row>
        <row r="31">
          <cell r="B31" t="str">
            <v>Dare</v>
          </cell>
        </row>
        <row r="32">
          <cell r="B32" t="str">
            <v>Davidson</v>
          </cell>
        </row>
        <row r="33">
          <cell r="B33" t="str">
            <v>Davie</v>
          </cell>
        </row>
        <row r="34">
          <cell r="B34" t="str">
            <v>Duplin</v>
          </cell>
        </row>
        <row r="35">
          <cell r="B35" t="str">
            <v>Durham</v>
          </cell>
        </row>
        <row r="36">
          <cell r="B36" t="str">
            <v>Edgecombe</v>
          </cell>
        </row>
        <row r="37">
          <cell r="B37" t="str">
            <v>Forsyth</v>
          </cell>
        </row>
        <row r="38">
          <cell r="B38" t="str">
            <v>Franklin</v>
          </cell>
        </row>
        <row r="39">
          <cell r="B39" t="str">
            <v>Gaston</v>
          </cell>
        </row>
        <row r="40">
          <cell r="B40" t="str">
            <v>Gates</v>
          </cell>
        </row>
        <row r="41">
          <cell r="B41" t="str">
            <v>Graham</v>
          </cell>
        </row>
        <row r="42">
          <cell r="B42" t="str">
            <v>Granville</v>
          </cell>
        </row>
        <row r="43">
          <cell r="B43" t="str">
            <v>Greene</v>
          </cell>
        </row>
        <row r="44">
          <cell r="B44" t="str">
            <v>Guilford</v>
          </cell>
        </row>
        <row r="45">
          <cell r="B45" t="str">
            <v>Halifax</v>
          </cell>
        </row>
        <row r="46">
          <cell r="B46" t="str">
            <v>Harnett</v>
          </cell>
        </row>
        <row r="47">
          <cell r="B47" t="str">
            <v>Haywood</v>
          </cell>
        </row>
        <row r="48">
          <cell r="B48" t="str">
            <v>Henderson</v>
          </cell>
        </row>
        <row r="49">
          <cell r="B49" t="str">
            <v>Hertford</v>
          </cell>
        </row>
        <row r="50">
          <cell r="B50" t="str">
            <v>Hoke</v>
          </cell>
        </row>
        <row r="51">
          <cell r="B51" t="str">
            <v>Hyde</v>
          </cell>
        </row>
        <row r="52">
          <cell r="B52" t="str">
            <v>Iredell</v>
          </cell>
        </row>
        <row r="53">
          <cell r="B53" t="str">
            <v>Jackson</v>
          </cell>
        </row>
        <row r="54">
          <cell r="B54" t="str">
            <v>Johnston</v>
          </cell>
        </row>
        <row r="55">
          <cell r="B55" t="str">
            <v>Jones</v>
          </cell>
        </row>
        <row r="56">
          <cell r="B56" t="str">
            <v>Lee</v>
          </cell>
        </row>
        <row r="57">
          <cell r="B57" t="str">
            <v>Lenoir</v>
          </cell>
        </row>
        <row r="58">
          <cell r="B58" t="str">
            <v>Lincoln</v>
          </cell>
        </row>
        <row r="59">
          <cell r="B59" t="str">
            <v>Martin</v>
          </cell>
        </row>
        <row r="60">
          <cell r="B60" t="str">
            <v>Macon</v>
          </cell>
        </row>
        <row r="61">
          <cell r="B61" t="str">
            <v>Madison</v>
          </cell>
        </row>
        <row r="62">
          <cell r="B62" t="str">
            <v>Mcdowell</v>
          </cell>
        </row>
        <row r="63">
          <cell r="B63" t="str">
            <v>Mecklenburg</v>
          </cell>
        </row>
        <row r="64">
          <cell r="B64" t="str">
            <v>Mitchell</v>
          </cell>
        </row>
        <row r="65">
          <cell r="B65" t="str">
            <v>Montgomery</v>
          </cell>
        </row>
        <row r="66">
          <cell r="B66" t="str">
            <v>Moore</v>
          </cell>
        </row>
        <row r="67">
          <cell r="B67" t="str">
            <v>Nash</v>
          </cell>
        </row>
        <row r="68">
          <cell r="B68" t="str">
            <v>New Hanover</v>
          </cell>
        </row>
        <row r="69">
          <cell r="B69" t="str">
            <v>Northampton</v>
          </cell>
        </row>
        <row r="70">
          <cell r="B70" t="str">
            <v>Onslow</v>
          </cell>
        </row>
        <row r="71">
          <cell r="B71" t="str">
            <v>Orange</v>
          </cell>
        </row>
        <row r="72">
          <cell r="B72" t="str">
            <v>Pamlico</v>
          </cell>
        </row>
        <row r="73">
          <cell r="B73" t="str">
            <v>Pasquotank</v>
          </cell>
        </row>
        <row r="74">
          <cell r="B74" t="str">
            <v>Pender</v>
          </cell>
        </row>
        <row r="75">
          <cell r="B75" t="str">
            <v>Perquimans</v>
          </cell>
        </row>
        <row r="76">
          <cell r="B76" t="str">
            <v>Person</v>
          </cell>
        </row>
        <row r="77">
          <cell r="B77" t="str">
            <v>Pitt</v>
          </cell>
        </row>
        <row r="78">
          <cell r="B78" t="str">
            <v>Polk</v>
          </cell>
        </row>
        <row r="79">
          <cell r="B79" t="str">
            <v>Randolph</v>
          </cell>
        </row>
        <row r="80">
          <cell r="B80" t="str">
            <v>Richmond</v>
          </cell>
        </row>
        <row r="81">
          <cell r="B81" t="str">
            <v>Robeson</v>
          </cell>
        </row>
        <row r="82">
          <cell r="B82" t="str">
            <v>Rockingham</v>
          </cell>
        </row>
        <row r="83">
          <cell r="B83" t="str">
            <v>Rowan</v>
          </cell>
        </row>
        <row r="84">
          <cell r="B84" t="str">
            <v>Rutherford</v>
          </cell>
        </row>
        <row r="85">
          <cell r="B85" t="str">
            <v>Sampson</v>
          </cell>
        </row>
        <row r="86">
          <cell r="B86" t="str">
            <v>Scotland</v>
          </cell>
        </row>
        <row r="87">
          <cell r="B87" t="str">
            <v>Stanly</v>
          </cell>
        </row>
        <row r="88">
          <cell r="B88" t="str">
            <v>Stokes</v>
          </cell>
        </row>
        <row r="89">
          <cell r="B89" t="str">
            <v>Surry</v>
          </cell>
        </row>
        <row r="90">
          <cell r="B90" t="str">
            <v>Swain</v>
          </cell>
        </row>
        <row r="91">
          <cell r="B91" t="str">
            <v>Transylvania</v>
          </cell>
        </row>
        <row r="92">
          <cell r="B92" t="str">
            <v>Tyrrell</v>
          </cell>
        </row>
        <row r="93">
          <cell r="B93" t="str">
            <v>Union</v>
          </cell>
        </row>
        <row r="94">
          <cell r="B94" t="str">
            <v>Vance</v>
          </cell>
        </row>
        <row r="95">
          <cell r="B95" t="str">
            <v>Wake</v>
          </cell>
        </row>
        <row r="96">
          <cell r="B96" t="str">
            <v>Warren</v>
          </cell>
        </row>
        <row r="97">
          <cell r="B97" t="str">
            <v>Washington</v>
          </cell>
        </row>
        <row r="98">
          <cell r="B98" t="str">
            <v>Watauga</v>
          </cell>
        </row>
        <row r="99">
          <cell r="B99" t="str">
            <v>Wayne</v>
          </cell>
        </row>
        <row r="100">
          <cell r="B100" t="str">
            <v>Wilkes</v>
          </cell>
        </row>
        <row r="101">
          <cell r="B101" t="str">
            <v>Wilson</v>
          </cell>
        </row>
        <row r="102">
          <cell r="B102" t="str">
            <v>Yadkin</v>
          </cell>
        </row>
        <row r="103">
          <cell r="B103" t="str">
            <v>Yancey</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deq.nc.gov/about/divisions/water-resources/planning/modeling-assessment/water-quality-data-assessment/integrated-report-files" TargetMode="External"/><Relationship Id="rId13" Type="http://schemas.openxmlformats.org/officeDocument/2006/relationships/hyperlink" Target="http://deq.nc.gov/about/divisions/water-resources/water-resources-permits/wastewater-branch/401-wetlands-buffer-permitting/riparian-buffers-protection" TargetMode="External"/><Relationship Id="rId3" Type="http://schemas.openxmlformats.org/officeDocument/2006/relationships/hyperlink" Target="http://www.fhwa.dot.gov/engineering/hydraulics/pubs/06086/hec14.pdf" TargetMode="External"/><Relationship Id="rId7" Type="http://schemas.openxmlformats.org/officeDocument/2006/relationships/hyperlink" Target="https://deq.nc.gov/about/divisions/water-resources/planning/classification-standards/classifications" TargetMode="External"/><Relationship Id="rId12" Type="http://schemas.openxmlformats.org/officeDocument/2006/relationships/hyperlink" Target="https://deq.nc.gov/river-basin-classification-schedule" TargetMode="External"/><Relationship Id="rId2" Type="http://schemas.openxmlformats.org/officeDocument/2006/relationships/hyperlink" Target="https://connect.ncdot.gov/resources/hydro/Pages/Stormwater-Program.aspx" TargetMode="External"/><Relationship Id="rId1" Type="http://schemas.openxmlformats.org/officeDocument/2006/relationships/printerSettings" Target="../printerSettings/printerSettings2.bin"/><Relationship Id="rId6" Type="http://schemas.openxmlformats.org/officeDocument/2006/relationships/hyperlink" Target="http://deq.nc.gov/about/divisions/coastal-management/about-coastal-management/cama-counties" TargetMode="External"/><Relationship Id="rId11" Type="http://schemas.openxmlformats.org/officeDocument/2006/relationships/hyperlink" Target="http://www.ncdot.gov/projects/trafficsurvey/" TargetMode="External"/><Relationship Id="rId5" Type="http://schemas.openxmlformats.org/officeDocument/2006/relationships/hyperlink" Target="https://connect.ncdot.gov/resources/hydro/Pages/HSPProgramPages.aspx?PGM=BMPT" TargetMode="External"/><Relationship Id="rId15" Type="http://schemas.openxmlformats.org/officeDocument/2006/relationships/printerSettings" Target="../printerSettings/printerSettings3.bin"/><Relationship Id="rId10" Type="http://schemas.openxmlformats.org/officeDocument/2006/relationships/hyperlink" Target="https://connect.ncdot.gov/resources/hydro/Pages/default.aspx" TargetMode="External"/><Relationship Id="rId4" Type="http://schemas.openxmlformats.org/officeDocument/2006/relationships/hyperlink" Target="http://www.ncwater.org/?page=4" TargetMode="External"/><Relationship Id="rId9" Type="http://schemas.openxmlformats.org/officeDocument/2006/relationships/hyperlink" Target="https://deq.nc.gov/about/divisions/water-resources/planning/classification-standards/classifications" TargetMode="External"/><Relationship Id="rId14" Type="http://schemas.openxmlformats.org/officeDocument/2006/relationships/hyperlink" Target="https://deq.nc.gov/about/divisions/water-resources/planning/classification-standards/classifications"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jreck@moffattnichol.com" TargetMode="External"/><Relationship Id="rId2" Type="http://schemas.openxmlformats.org/officeDocument/2006/relationships/hyperlink" Target="mailto:driffey@ncdot.gov" TargetMode="External"/><Relationship Id="rId1" Type="http://schemas.openxmlformats.org/officeDocument/2006/relationships/printerSettings" Target="../printerSettings/printerSettings4.bin"/><Relationship Id="rId5" Type="http://schemas.openxmlformats.org/officeDocument/2006/relationships/drawing" Target="../drawings/drawing2.xml"/><Relationship Id="rId4"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tabColor theme="3" tint="0.59999389629810485"/>
    <pageSetUpPr fitToPage="1"/>
  </sheetPr>
  <dimension ref="A1:C20"/>
  <sheetViews>
    <sheetView view="pageBreakPreview" zoomScale="120" zoomScaleNormal="100" zoomScaleSheetLayoutView="120" workbookViewId="0">
      <selection activeCell="C25" sqref="C25"/>
    </sheetView>
  </sheetViews>
  <sheetFormatPr defaultRowHeight="12.75" x14ac:dyDescent="0.2"/>
  <cols>
    <col min="1" max="1" width="16.5703125" customWidth="1"/>
    <col min="2" max="2" width="20.42578125" customWidth="1"/>
    <col min="3" max="3" width="52.140625" customWidth="1"/>
  </cols>
  <sheetData>
    <row r="1" spans="1:3" ht="18" x14ac:dyDescent="0.25">
      <c r="A1" s="241" t="s">
        <v>57</v>
      </c>
      <c r="B1" s="241"/>
      <c r="C1" s="241"/>
    </row>
    <row r="2" spans="1:3" ht="15.75" x14ac:dyDescent="0.25">
      <c r="A2" s="242" t="s">
        <v>58</v>
      </c>
      <c r="B2" s="242"/>
      <c r="C2" s="242"/>
    </row>
    <row r="3" spans="1:3" ht="31.5" customHeight="1" x14ac:dyDescent="0.25">
      <c r="A3" s="243" t="s">
        <v>672</v>
      </c>
      <c r="B3" s="243"/>
      <c r="C3" s="243"/>
    </row>
    <row r="4" spans="1:3" x14ac:dyDescent="0.2">
      <c r="A4" s="244"/>
      <c r="B4" s="244"/>
      <c r="C4" s="244"/>
    </row>
    <row r="5" spans="1:3" x14ac:dyDescent="0.2">
      <c r="A5" s="239" t="s">
        <v>77</v>
      </c>
      <c r="B5" s="239"/>
      <c r="C5" s="239"/>
    </row>
    <row r="6" spans="1:3" ht="153" customHeight="1" x14ac:dyDescent="0.2">
      <c r="A6" s="240" t="s">
        <v>835</v>
      </c>
      <c r="B6" s="240"/>
      <c r="C6" s="240"/>
    </row>
    <row r="7" spans="1:3" ht="191.25" customHeight="1" x14ac:dyDescent="0.2">
      <c r="A7" s="237" t="s">
        <v>676</v>
      </c>
      <c r="B7" s="237"/>
      <c r="C7" s="237"/>
    </row>
    <row r="8" spans="1:3" ht="184.5" customHeight="1" thickBot="1" x14ac:dyDescent="0.25">
      <c r="A8" s="238" t="s">
        <v>840</v>
      </c>
      <c r="B8" s="238"/>
      <c r="C8" s="238"/>
    </row>
    <row r="9" spans="1:3" x14ac:dyDescent="0.2">
      <c r="A9" s="202" t="s">
        <v>795</v>
      </c>
      <c r="B9" s="203" t="s">
        <v>796</v>
      </c>
      <c r="C9" s="204" t="s">
        <v>797</v>
      </c>
    </row>
    <row r="10" spans="1:3" x14ac:dyDescent="0.2">
      <c r="A10" s="206" t="s">
        <v>798</v>
      </c>
      <c r="B10" s="205">
        <v>41911</v>
      </c>
      <c r="C10" s="207" t="s">
        <v>801</v>
      </c>
    </row>
    <row r="11" spans="1:3" x14ac:dyDescent="0.2">
      <c r="A11" s="208">
        <v>2.0099999999999998</v>
      </c>
      <c r="B11" s="205">
        <v>41974</v>
      </c>
      <c r="C11" s="207" t="s">
        <v>799</v>
      </c>
    </row>
    <row r="12" spans="1:3" x14ac:dyDescent="0.2">
      <c r="A12" s="208">
        <v>2.02</v>
      </c>
      <c r="B12" s="205">
        <v>42095</v>
      </c>
      <c r="C12" s="207" t="s">
        <v>802</v>
      </c>
    </row>
    <row r="13" spans="1:3" x14ac:dyDescent="0.2">
      <c r="A13" s="208">
        <v>2.0299999999999998</v>
      </c>
      <c r="B13" s="205">
        <v>42284</v>
      </c>
      <c r="C13" s="207" t="s">
        <v>819</v>
      </c>
    </row>
    <row r="14" spans="1:3" x14ac:dyDescent="0.2">
      <c r="A14" s="208">
        <v>2.04</v>
      </c>
      <c r="B14" s="205">
        <v>42331</v>
      </c>
      <c r="C14" s="207" t="s">
        <v>820</v>
      </c>
    </row>
    <row r="15" spans="1:3" x14ac:dyDescent="0.2">
      <c r="A15" s="208">
        <v>2.0499999999999998</v>
      </c>
      <c r="B15" s="205">
        <v>42464</v>
      </c>
      <c r="C15" s="218" t="s">
        <v>824</v>
      </c>
    </row>
    <row r="16" spans="1:3" x14ac:dyDescent="0.2">
      <c r="A16" s="208">
        <v>2.06</v>
      </c>
      <c r="B16" s="205">
        <v>42530</v>
      </c>
      <c r="C16" s="218" t="s">
        <v>834</v>
      </c>
    </row>
    <row r="17" spans="1:3" ht="25.5" x14ac:dyDescent="0.2">
      <c r="A17" s="223">
        <v>2.0699999999999998</v>
      </c>
      <c r="B17" s="224">
        <v>42648</v>
      </c>
      <c r="C17" s="225" t="s">
        <v>838</v>
      </c>
    </row>
    <row r="18" spans="1:3" ht="12.75" customHeight="1" thickBot="1" x14ac:dyDescent="0.25">
      <c r="A18" s="221">
        <v>2.08</v>
      </c>
      <c r="B18" s="222">
        <v>43206</v>
      </c>
      <c r="C18" s="220" t="s">
        <v>841</v>
      </c>
    </row>
    <row r="19" spans="1:3" ht="13.5" thickTop="1" x14ac:dyDescent="0.2">
      <c r="A19" s="201"/>
      <c r="C19" s="139"/>
    </row>
    <row r="20" spans="1:3" x14ac:dyDescent="0.2">
      <c r="A20" s="82" t="str">
        <f>'General Project Information'!A6</f>
        <v>(Version 2.08; Released April 2018)</v>
      </c>
      <c r="C20" s="139"/>
    </row>
  </sheetData>
  <sheetProtection formatCells="0" formatColumns="0" formatRows="0" insertColumns="0" insertRows="0" insertHyperlinks="0" deleteColumns="0" deleteRows="0" selectLockedCells="1" sort="0" autoFilter="0" pivotTables="0"/>
  <customSheetViews>
    <customSheetView guid="{948C24FE-0817-49C2-8BDD-0E514C1DCD4E}">
      <selection activeCell="B9" sqref="B9"/>
      <pageMargins left="0.7" right="0.7" top="0.75" bottom="0.75" header="0.3" footer="0.3"/>
    </customSheetView>
  </customSheetViews>
  <mergeCells count="8">
    <mergeCell ref="A7:C7"/>
    <mergeCell ref="A8:C8"/>
    <mergeCell ref="A5:C5"/>
    <mergeCell ref="A6:C6"/>
    <mergeCell ref="A1:C1"/>
    <mergeCell ref="A2:C2"/>
    <mergeCell ref="A3:C3"/>
    <mergeCell ref="A4:C4"/>
  </mergeCells>
  <printOptions horizontalCentered="1"/>
  <pageMargins left="0.3" right="0.3" top="0.75" bottom="0.75" header="0.3" footer="0.3"/>
  <pageSetup scale="9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39997558519241921"/>
  </sheetPr>
  <dimension ref="A1:E193"/>
  <sheetViews>
    <sheetView view="pageBreakPreview" topLeftCell="A124" zoomScale="115" zoomScaleNormal="90" zoomScaleSheetLayoutView="115" zoomScalePageLayoutView="70" workbookViewId="0">
      <selection activeCell="B48" sqref="B48"/>
    </sheetView>
  </sheetViews>
  <sheetFormatPr defaultRowHeight="12.75" x14ac:dyDescent="0.2"/>
  <cols>
    <col min="1" max="1" width="27.7109375" style="1" customWidth="1"/>
    <col min="2" max="2" width="82.5703125" style="1" customWidth="1"/>
    <col min="3" max="3" width="6.7109375" style="1" customWidth="1"/>
    <col min="4" max="4" width="46.42578125" style="1" customWidth="1"/>
    <col min="5" max="16384" width="9.140625" style="1"/>
  </cols>
  <sheetData>
    <row r="1" spans="1:5" ht="28.5" customHeight="1" x14ac:dyDescent="0.2">
      <c r="A1" s="245" t="s">
        <v>368</v>
      </c>
      <c r="B1" s="245"/>
    </row>
    <row r="2" spans="1:5" x14ac:dyDescent="0.2">
      <c r="A2" s="215" t="s">
        <v>830</v>
      </c>
    </row>
    <row r="3" spans="1:5" x14ac:dyDescent="0.2">
      <c r="D3" s="155"/>
    </row>
    <row r="4" spans="1:5" ht="14.25" x14ac:dyDescent="0.2">
      <c r="A4" s="248" t="s">
        <v>362</v>
      </c>
      <c r="B4" s="249"/>
    </row>
    <row r="5" spans="1:5" x14ac:dyDescent="0.2">
      <c r="A5" s="251" t="s">
        <v>376</v>
      </c>
      <c r="B5" s="252"/>
    </row>
    <row r="6" spans="1:5" ht="18" customHeight="1" x14ac:dyDescent="0.2">
      <c r="A6" s="246" t="s">
        <v>782</v>
      </c>
      <c r="B6" s="247"/>
    </row>
    <row r="7" spans="1:5" s="76" customFormat="1" ht="18" customHeight="1" x14ac:dyDescent="0.2">
      <c r="A7" s="253" t="s">
        <v>831</v>
      </c>
      <c r="B7" s="255"/>
      <c r="D7" s="154"/>
    </row>
    <row r="8" spans="1:5" ht="16.5" customHeight="1" x14ac:dyDescent="0.2">
      <c r="A8" s="246" t="s">
        <v>585</v>
      </c>
      <c r="B8" s="247"/>
    </row>
    <row r="9" spans="1:5" s="76" customFormat="1" ht="18" customHeight="1" x14ac:dyDescent="0.2">
      <c r="A9" s="253" t="s">
        <v>377</v>
      </c>
      <c r="B9" s="254"/>
      <c r="D9" s="83"/>
    </row>
    <row r="10" spans="1:5" x14ac:dyDescent="0.2">
      <c r="A10" s="251" t="s">
        <v>59</v>
      </c>
      <c r="B10" s="252"/>
    </row>
    <row r="11" spans="1:5" ht="38.25" customHeight="1" x14ac:dyDescent="0.2">
      <c r="A11" s="144" t="s">
        <v>436</v>
      </c>
      <c r="B11" s="161" t="s">
        <v>474</v>
      </c>
      <c r="D11" s="159"/>
      <c r="E11" s="75"/>
    </row>
    <row r="12" spans="1:5" ht="38.25" customHeight="1" x14ac:dyDescent="0.2">
      <c r="A12" s="144" t="s">
        <v>438</v>
      </c>
      <c r="B12" s="145" t="s">
        <v>473</v>
      </c>
      <c r="E12" s="75"/>
    </row>
    <row r="13" spans="1:5" ht="25.5" x14ac:dyDescent="0.2">
      <c r="A13" s="144" t="s">
        <v>89</v>
      </c>
      <c r="B13" s="145" t="s">
        <v>480</v>
      </c>
    </row>
    <row r="14" spans="1:5" ht="25.5" x14ac:dyDescent="0.2">
      <c r="A14" s="144" t="s">
        <v>87</v>
      </c>
      <c r="B14" s="145" t="s">
        <v>363</v>
      </c>
    </row>
    <row r="15" spans="1:5" ht="25.5" x14ac:dyDescent="0.2">
      <c r="A15" s="144" t="s">
        <v>324</v>
      </c>
      <c r="B15" s="145" t="s">
        <v>364</v>
      </c>
    </row>
    <row r="16" spans="1:5" ht="25.5" customHeight="1" x14ac:dyDescent="0.2">
      <c r="A16" s="144" t="s">
        <v>61</v>
      </c>
      <c r="B16" s="145" t="s">
        <v>493</v>
      </c>
    </row>
    <row r="17" spans="1:4" ht="25.5" customHeight="1" x14ac:dyDescent="0.2">
      <c r="A17" s="144" t="s">
        <v>0</v>
      </c>
      <c r="B17" s="145" t="s">
        <v>365</v>
      </c>
    </row>
    <row r="18" spans="1:4" ht="52.5" customHeight="1" x14ac:dyDescent="0.2">
      <c r="A18" s="250" t="s">
        <v>66</v>
      </c>
      <c r="B18" s="146" t="s">
        <v>360</v>
      </c>
    </row>
    <row r="19" spans="1:4" ht="24" customHeight="1" x14ac:dyDescent="0.2">
      <c r="A19" s="250"/>
      <c r="B19" s="214" t="s">
        <v>825</v>
      </c>
    </row>
    <row r="20" spans="1:4" ht="54" customHeight="1" x14ac:dyDescent="0.2">
      <c r="A20" s="147" t="s">
        <v>386</v>
      </c>
      <c r="B20" s="146" t="s">
        <v>385</v>
      </c>
    </row>
    <row r="21" spans="1:4" ht="24" customHeight="1" x14ac:dyDescent="0.2">
      <c r="A21" s="148"/>
      <c r="B21" s="214" t="s">
        <v>832</v>
      </c>
    </row>
    <row r="22" spans="1:4" ht="24" customHeight="1" x14ac:dyDescent="0.2">
      <c r="A22" s="166" t="s">
        <v>630</v>
      </c>
      <c r="B22" s="145" t="s">
        <v>635</v>
      </c>
    </row>
    <row r="23" spans="1:4" ht="25.5" x14ac:dyDescent="0.2">
      <c r="A23" s="144" t="s">
        <v>326</v>
      </c>
      <c r="B23" s="145" t="s">
        <v>677</v>
      </c>
    </row>
    <row r="24" spans="1:4" ht="25.5" x14ac:dyDescent="0.2">
      <c r="A24" s="144" t="s">
        <v>395</v>
      </c>
      <c r="B24" s="145" t="s">
        <v>482</v>
      </c>
    </row>
    <row r="25" spans="1:4" ht="51" x14ac:dyDescent="0.2">
      <c r="A25" s="144" t="s">
        <v>378</v>
      </c>
      <c r="B25" s="145" t="s">
        <v>494</v>
      </c>
    </row>
    <row r="26" spans="1:4" ht="38.25" x14ac:dyDescent="0.2">
      <c r="A26" s="144" t="s">
        <v>394</v>
      </c>
      <c r="B26" s="145" t="s">
        <v>678</v>
      </c>
    </row>
    <row r="27" spans="1:4" ht="51" customHeight="1" x14ac:dyDescent="0.2">
      <c r="A27" s="144" t="s">
        <v>541</v>
      </c>
      <c r="B27" s="161" t="s">
        <v>679</v>
      </c>
    </row>
    <row r="28" spans="1:4" x14ac:dyDescent="0.2">
      <c r="A28" s="251" t="s">
        <v>367</v>
      </c>
      <c r="B28" s="252"/>
    </row>
    <row r="29" spans="1:4" ht="38.25" x14ac:dyDescent="0.2">
      <c r="A29" s="147" t="s">
        <v>542</v>
      </c>
      <c r="B29" s="146" t="s">
        <v>680</v>
      </c>
      <c r="D29" s="143"/>
    </row>
    <row r="30" spans="1:4" ht="24" customHeight="1" x14ac:dyDescent="0.2">
      <c r="A30" s="148"/>
      <c r="B30" s="214" t="s">
        <v>826</v>
      </c>
    </row>
    <row r="31" spans="1:4" ht="102" x14ac:dyDescent="0.2">
      <c r="A31" s="144" t="s">
        <v>636</v>
      </c>
      <c r="B31" s="145" t="s">
        <v>715</v>
      </c>
    </row>
    <row r="32" spans="1:4" ht="74.25" customHeight="1" x14ac:dyDescent="0.2">
      <c r="A32" s="166" t="s">
        <v>637</v>
      </c>
      <c r="B32" s="145" t="s">
        <v>654</v>
      </c>
    </row>
    <row r="33" spans="1:4" ht="38.25" x14ac:dyDescent="0.2">
      <c r="A33" s="147" t="s">
        <v>682</v>
      </c>
      <c r="B33" s="146" t="s">
        <v>692</v>
      </c>
      <c r="D33" s="156"/>
    </row>
    <row r="34" spans="1:4" ht="24" customHeight="1" x14ac:dyDescent="0.2">
      <c r="A34" s="217"/>
      <c r="B34" s="216" t="s">
        <v>833</v>
      </c>
    </row>
    <row r="35" spans="1:4" ht="51" x14ac:dyDescent="0.2">
      <c r="A35" s="147" t="s">
        <v>683</v>
      </c>
      <c r="B35" s="146" t="s">
        <v>687</v>
      </c>
      <c r="D35" s="141"/>
    </row>
    <row r="36" spans="1:4" ht="24" customHeight="1" x14ac:dyDescent="0.2">
      <c r="A36" s="148"/>
      <c r="B36" s="216" t="s">
        <v>829</v>
      </c>
    </row>
    <row r="37" spans="1:4" ht="38.25" x14ac:dyDescent="0.2">
      <c r="A37" s="147" t="s">
        <v>640</v>
      </c>
      <c r="B37" s="146" t="s">
        <v>641</v>
      </c>
    </row>
    <row r="38" spans="1:4" ht="24" customHeight="1" x14ac:dyDescent="0.2">
      <c r="A38" s="148"/>
      <c r="B38" s="216" t="s">
        <v>829</v>
      </c>
    </row>
    <row r="39" spans="1:4" ht="42" customHeight="1" x14ac:dyDescent="0.2">
      <c r="A39" s="147" t="s">
        <v>642</v>
      </c>
      <c r="B39" s="146" t="s">
        <v>688</v>
      </c>
      <c r="D39" s="157"/>
    </row>
    <row r="40" spans="1:4" ht="24" customHeight="1" x14ac:dyDescent="0.2">
      <c r="A40" s="148"/>
      <c r="B40" s="219" t="s">
        <v>829</v>
      </c>
    </row>
    <row r="41" spans="1:4" ht="63.75" x14ac:dyDescent="0.2">
      <c r="A41" s="166" t="s">
        <v>62</v>
      </c>
      <c r="B41" s="145" t="s">
        <v>689</v>
      </c>
    </row>
    <row r="42" spans="1:4" ht="53.25" customHeight="1" x14ac:dyDescent="0.2">
      <c r="A42" s="147" t="s">
        <v>722</v>
      </c>
      <c r="B42" s="146" t="s">
        <v>690</v>
      </c>
      <c r="D42" s="140"/>
    </row>
    <row r="43" spans="1:4" ht="24" customHeight="1" x14ac:dyDescent="0.2">
      <c r="A43" s="148"/>
      <c r="B43" s="216" t="s">
        <v>828</v>
      </c>
    </row>
    <row r="44" spans="1:4" x14ac:dyDescent="0.2">
      <c r="A44" s="251" t="s">
        <v>367</v>
      </c>
      <c r="B44" s="252"/>
    </row>
    <row r="45" spans="1:4" ht="51.75" customHeight="1" x14ac:dyDescent="0.2">
      <c r="A45" s="166" t="s">
        <v>808</v>
      </c>
      <c r="B45" s="145" t="s">
        <v>809</v>
      </c>
      <c r="D45" s="156"/>
    </row>
    <row r="46" spans="1:4" ht="63.75" x14ac:dyDescent="0.2">
      <c r="A46" s="147" t="s">
        <v>836</v>
      </c>
      <c r="B46" s="146" t="s">
        <v>779</v>
      </c>
      <c r="D46" s="156"/>
    </row>
    <row r="47" spans="1:4" ht="30.75" customHeight="1" x14ac:dyDescent="0.2">
      <c r="A47" s="147" t="s">
        <v>325</v>
      </c>
      <c r="B47" s="146" t="s">
        <v>684</v>
      </c>
    </row>
    <row r="48" spans="1:4" ht="24" customHeight="1" x14ac:dyDescent="0.2">
      <c r="A48" s="148"/>
      <c r="B48" s="216" t="s">
        <v>827</v>
      </c>
    </row>
    <row r="49" spans="1:4" ht="51" x14ac:dyDescent="0.2">
      <c r="A49" s="148" t="s">
        <v>695</v>
      </c>
      <c r="B49" s="175" t="s">
        <v>712</v>
      </c>
    </row>
    <row r="50" spans="1:4" ht="63.75" x14ac:dyDescent="0.2">
      <c r="A50" s="148" t="s">
        <v>698</v>
      </c>
      <c r="B50" s="175" t="s">
        <v>706</v>
      </c>
    </row>
    <row r="51" spans="1:4" ht="63.75" x14ac:dyDescent="0.2">
      <c r="A51" s="148" t="s">
        <v>696</v>
      </c>
      <c r="B51" s="175" t="s">
        <v>708</v>
      </c>
    </row>
    <row r="52" spans="1:4" ht="63.75" x14ac:dyDescent="0.2">
      <c r="A52" s="148" t="s">
        <v>697</v>
      </c>
      <c r="B52" s="175" t="s">
        <v>707</v>
      </c>
    </row>
    <row r="53" spans="1:4" x14ac:dyDescent="0.2">
      <c r="A53" s="251" t="s">
        <v>327</v>
      </c>
      <c r="B53" s="252"/>
    </row>
    <row r="54" spans="1:4" ht="49.5" customHeight="1" x14ac:dyDescent="0.2">
      <c r="A54" s="256" t="s">
        <v>777</v>
      </c>
      <c r="B54" s="258"/>
    </row>
    <row r="55" spans="1:4" ht="25.5" x14ac:dyDescent="0.2">
      <c r="A55" s="144" t="s">
        <v>328</v>
      </c>
      <c r="B55" s="145" t="s">
        <v>366</v>
      </c>
    </row>
    <row r="56" spans="1:4" ht="63.75" x14ac:dyDescent="0.2">
      <c r="A56" s="144" t="s">
        <v>804</v>
      </c>
      <c r="B56" s="145" t="s">
        <v>811</v>
      </c>
    </row>
    <row r="57" spans="1:4" ht="102" x14ac:dyDescent="0.2">
      <c r="A57" s="174" t="s">
        <v>637</v>
      </c>
      <c r="B57" s="175" t="s">
        <v>665</v>
      </c>
    </row>
    <row r="58" spans="1:4" ht="25.5" x14ac:dyDescent="0.2">
      <c r="A58" s="144" t="s">
        <v>380</v>
      </c>
      <c r="B58" s="145" t="s">
        <v>483</v>
      </c>
    </row>
    <row r="59" spans="1:4" x14ac:dyDescent="0.2">
      <c r="A59" s="251" t="s">
        <v>774</v>
      </c>
      <c r="B59" s="252"/>
    </row>
    <row r="60" spans="1:4" ht="38.25" customHeight="1" x14ac:dyDescent="0.2">
      <c r="A60" s="144" t="s">
        <v>381</v>
      </c>
      <c r="B60" s="145" t="s">
        <v>506</v>
      </c>
    </row>
    <row r="61" spans="1:4" ht="38.25" customHeight="1" x14ac:dyDescent="0.2">
      <c r="A61" s="144" t="s">
        <v>382</v>
      </c>
      <c r="B61" s="145" t="s">
        <v>507</v>
      </c>
    </row>
    <row r="62" spans="1:4" ht="25.5" customHeight="1" x14ac:dyDescent="0.2">
      <c r="A62" s="144" t="s">
        <v>329</v>
      </c>
      <c r="B62" s="145" t="s">
        <v>810</v>
      </c>
    </row>
    <row r="63" spans="1:4" ht="38.25" customHeight="1" x14ac:dyDescent="0.2">
      <c r="A63" s="144" t="s">
        <v>355</v>
      </c>
      <c r="B63" s="161" t="s">
        <v>783</v>
      </c>
      <c r="D63" s="142"/>
    </row>
    <row r="64" spans="1:4" ht="25.5" x14ac:dyDescent="0.2">
      <c r="A64" s="144" t="s">
        <v>330</v>
      </c>
      <c r="B64" s="145" t="s">
        <v>369</v>
      </c>
      <c r="D64" s="160"/>
    </row>
    <row r="65" spans="1:4" ht="25.5" x14ac:dyDescent="0.2">
      <c r="A65" s="144" t="s">
        <v>331</v>
      </c>
      <c r="B65" s="145" t="s">
        <v>370</v>
      </c>
    </row>
    <row r="66" spans="1:4" ht="38.25" x14ac:dyDescent="0.2">
      <c r="A66" s="144" t="s">
        <v>484</v>
      </c>
      <c r="B66" s="145" t="s">
        <v>655</v>
      </c>
    </row>
    <row r="67" spans="1:4" ht="25.5" x14ac:dyDescent="0.2">
      <c r="A67" s="144" t="s">
        <v>485</v>
      </c>
      <c r="B67" s="145" t="s">
        <v>657</v>
      </c>
    </row>
    <row r="68" spans="1:4" ht="38.25" x14ac:dyDescent="0.2">
      <c r="A68" s="144" t="s">
        <v>486</v>
      </c>
      <c r="B68" s="145" t="s">
        <v>656</v>
      </c>
    </row>
    <row r="69" spans="1:4" ht="25.5" x14ac:dyDescent="0.2">
      <c r="A69" s="144" t="s">
        <v>487</v>
      </c>
      <c r="B69" s="145" t="s">
        <v>658</v>
      </c>
    </row>
    <row r="70" spans="1:4" ht="25.5" x14ac:dyDescent="0.2">
      <c r="A70" s="144" t="s">
        <v>500</v>
      </c>
      <c r="B70" s="145" t="s">
        <v>371</v>
      </c>
    </row>
    <row r="71" spans="1:4" ht="51" x14ac:dyDescent="0.2">
      <c r="A71" s="194" t="s">
        <v>717</v>
      </c>
      <c r="B71" s="175" t="s">
        <v>718</v>
      </c>
    </row>
    <row r="72" spans="1:4" x14ac:dyDescent="0.2">
      <c r="A72" s="251" t="s">
        <v>518</v>
      </c>
      <c r="B72" s="252"/>
    </row>
    <row r="73" spans="1:4" ht="45.75" customHeight="1" x14ac:dyDescent="0.2">
      <c r="A73" s="256" t="s">
        <v>770</v>
      </c>
      <c r="B73" s="257"/>
    </row>
    <row r="74" spans="1:4" ht="25.5" x14ac:dyDescent="0.2">
      <c r="A74" s="167" t="s">
        <v>328</v>
      </c>
      <c r="B74" s="145" t="s">
        <v>649</v>
      </c>
    </row>
    <row r="75" spans="1:4" ht="51" x14ac:dyDescent="0.2">
      <c r="A75" s="167" t="s">
        <v>804</v>
      </c>
      <c r="B75" s="145" t="s">
        <v>812</v>
      </c>
    </row>
    <row r="76" spans="1:4" ht="102" x14ac:dyDescent="0.2">
      <c r="A76" s="174" t="s">
        <v>637</v>
      </c>
      <c r="B76" s="175" t="s">
        <v>666</v>
      </c>
    </row>
    <row r="77" spans="1:4" ht="25.5" customHeight="1" x14ac:dyDescent="0.2">
      <c r="A77" s="144" t="s">
        <v>329</v>
      </c>
      <c r="B77" s="145" t="s">
        <v>815</v>
      </c>
    </row>
    <row r="78" spans="1:4" ht="25.5" customHeight="1" x14ac:dyDescent="0.2">
      <c r="A78" s="144" t="s">
        <v>521</v>
      </c>
      <c r="B78" s="145" t="s">
        <v>520</v>
      </c>
    </row>
    <row r="79" spans="1:4" x14ac:dyDescent="0.2">
      <c r="A79" s="251" t="s">
        <v>775</v>
      </c>
      <c r="B79" s="252"/>
    </row>
    <row r="80" spans="1:4" ht="39" customHeight="1" x14ac:dyDescent="0.2">
      <c r="A80" s="144" t="s">
        <v>519</v>
      </c>
      <c r="B80" s="161" t="s">
        <v>784</v>
      </c>
      <c r="D80" s="158"/>
    </row>
    <row r="81" spans="1:2" ht="25.5" customHeight="1" x14ac:dyDescent="0.2">
      <c r="A81" s="144" t="s">
        <v>330</v>
      </c>
      <c r="B81" s="145" t="s">
        <v>522</v>
      </c>
    </row>
    <row r="82" spans="1:2" ht="25.5" customHeight="1" x14ac:dyDescent="0.2">
      <c r="A82" s="144" t="s">
        <v>331</v>
      </c>
      <c r="B82" s="145" t="s">
        <v>524</v>
      </c>
    </row>
    <row r="83" spans="1:2" ht="51" x14ac:dyDescent="0.2">
      <c r="A83" s="144" t="s">
        <v>701</v>
      </c>
      <c r="B83" s="145" t="s">
        <v>713</v>
      </c>
    </row>
    <row r="84" spans="1:2" x14ac:dyDescent="0.2">
      <c r="A84" s="251" t="s">
        <v>76</v>
      </c>
      <c r="B84" s="252"/>
    </row>
    <row r="85" spans="1:2" ht="53.25" customHeight="1" x14ac:dyDescent="0.2">
      <c r="A85" s="256" t="s">
        <v>776</v>
      </c>
      <c r="B85" s="257"/>
    </row>
    <row r="86" spans="1:2" ht="25.5" customHeight="1" x14ac:dyDescent="0.2">
      <c r="A86" s="144" t="s">
        <v>328</v>
      </c>
      <c r="B86" s="145" t="s">
        <v>372</v>
      </c>
    </row>
    <row r="87" spans="1:2" ht="51" x14ac:dyDescent="0.2">
      <c r="A87" s="144" t="s">
        <v>804</v>
      </c>
      <c r="B87" s="145" t="s">
        <v>813</v>
      </c>
    </row>
    <row r="88" spans="1:2" ht="102" x14ac:dyDescent="0.2">
      <c r="A88" s="174" t="s">
        <v>637</v>
      </c>
      <c r="B88" s="175" t="s">
        <v>667</v>
      </c>
    </row>
    <row r="89" spans="1:2" ht="38.25" x14ac:dyDescent="0.2">
      <c r="A89" s="144" t="s">
        <v>332</v>
      </c>
      <c r="B89" s="145" t="s">
        <v>481</v>
      </c>
    </row>
    <row r="90" spans="1:2" ht="33.75" customHeight="1" x14ac:dyDescent="0.2">
      <c r="A90" s="144" t="s">
        <v>333</v>
      </c>
      <c r="B90" s="145" t="s">
        <v>495</v>
      </c>
    </row>
    <row r="91" spans="1:2" ht="25.5" customHeight="1" x14ac:dyDescent="0.2">
      <c r="A91" s="144" t="s">
        <v>329</v>
      </c>
      <c r="B91" s="145" t="s">
        <v>816</v>
      </c>
    </row>
    <row r="92" spans="1:2" ht="25.5" customHeight="1" x14ac:dyDescent="0.2">
      <c r="A92" s="144" t="s">
        <v>334</v>
      </c>
      <c r="B92" s="145" t="s">
        <v>488</v>
      </c>
    </row>
    <row r="93" spans="1:2" ht="51" x14ac:dyDescent="0.2">
      <c r="A93" s="144" t="s">
        <v>374</v>
      </c>
      <c r="B93" s="145" t="s">
        <v>373</v>
      </c>
    </row>
    <row r="94" spans="1:2" ht="25.5" customHeight="1" x14ac:dyDescent="0.2">
      <c r="A94" s="144" t="s">
        <v>486</v>
      </c>
      <c r="B94" s="145" t="s">
        <v>659</v>
      </c>
    </row>
    <row r="95" spans="1:2" ht="25.5" customHeight="1" x14ac:dyDescent="0.2">
      <c r="A95" s="144" t="s">
        <v>487</v>
      </c>
      <c r="B95" s="145" t="s">
        <v>660</v>
      </c>
    </row>
    <row r="96" spans="1:2" ht="38.25" x14ac:dyDescent="0.2">
      <c r="A96" s="194" t="s">
        <v>719</v>
      </c>
      <c r="B96" s="175" t="s">
        <v>720</v>
      </c>
    </row>
    <row r="97" spans="1:2" x14ac:dyDescent="0.2">
      <c r="A97" s="251" t="s">
        <v>475</v>
      </c>
      <c r="B97" s="252"/>
    </row>
    <row r="98" spans="1:2" ht="23.25" customHeight="1" x14ac:dyDescent="0.2">
      <c r="A98" s="256" t="s">
        <v>771</v>
      </c>
      <c r="B98" s="257"/>
    </row>
    <row r="99" spans="1:2" ht="159" customHeight="1" x14ac:dyDescent="0.2">
      <c r="A99" s="256" t="s">
        <v>780</v>
      </c>
      <c r="B99" s="257"/>
    </row>
    <row r="100" spans="1:2" ht="38.25" x14ac:dyDescent="0.2">
      <c r="A100" s="200" t="s">
        <v>328</v>
      </c>
      <c r="B100" s="145" t="s">
        <v>619</v>
      </c>
    </row>
    <row r="101" spans="1:2" ht="89.25" x14ac:dyDescent="0.2">
      <c r="A101" s="144" t="s">
        <v>804</v>
      </c>
      <c r="B101" s="145" t="s">
        <v>814</v>
      </c>
    </row>
    <row r="102" spans="1:2" ht="102" x14ac:dyDescent="0.2">
      <c r="A102" s="174" t="s">
        <v>637</v>
      </c>
      <c r="B102" s="175" t="s">
        <v>668</v>
      </c>
    </row>
    <row r="103" spans="1:2" ht="38.25" x14ac:dyDescent="0.2">
      <c r="A103" s="144" t="s">
        <v>478</v>
      </c>
      <c r="B103" s="145" t="s">
        <v>620</v>
      </c>
    </row>
    <row r="104" spans="1:2" ht="25.5" customHeight="1" x14ac:dyDescent="0.2">
      <c r="A104" s="144" t="s">
        <v>329</v>
      </c>
      <c r="B104" s="145" t="s">
        <v>817</v>
      </c>
    </row>
    <row r="105" spans="1:2" ht="50.25" customHeight="1" x14ac:dyDescent="0.2">
      <c r="A105" s="144" t="s">
        <v>489</v>
      </c>
      <c r="B105" s="145" t="s">
        <v>661</v>
      </c>
    </row>
    <row r="106" spans="1:2" ht="63" customHeight="1" x14ac:dyDescent="0.2">
      <c r="A106" s="144" t="s">
        <v>384</v>
      </c>
      <c r="B106" s="145" t="s">
        <v>785</v>
      </c>
    </row>
    <row r="107" spans="1:2" ht="51" x14ac:dyDescent="0.2">
      <c r="A107" s="144" t="s">
        <v>477</v>
      </c>
      <c r="B107" s="145" t="s">
        <v>786</v>
      </c>
    </row>
    <row r="108" spans="1:2" ht="63" customHeight="1" x14ac:dyDescent="0.2">
      <c r="A108" s="144" t="s">
        <v>702</v>
      </c>
      <c r="B108" s="145" t="s">
        <v>714</v>
      </c>
    </row>
    <row r="109" spans="1:2" x14ac:dyDescent="0.2">
      <c r="A109" s="251" t="s">
        <v>621</v>
      </c>
      <c r="B109" s="252"/>
    </row>
    <row r="110" spans="1:2" ht="34.5" customHeight="1" x14ac:dyDescent="0.2">
      <c r="A110" s="256" t="s">
        <v>772</v>
      </c>
      <c r="B110" s="257"/>
    </row>
    <row r="111" spans="1:2" ht="156.75" customHeight="1" x14ac:dyDescent="0.2">
      <c r="A111" s="256" t="s">
        <v>805</v>
      </c>
      <c r="B111" s="257"/>
    </row>
    <row r="112" spans="1:2" ht="25.5" x14ac:dyDescent="0.2">
      <c r="A112" s="144" t="s">
        <v>328</v>
      </c>
      <c r="B112" s="145" t="s">
        <v>622</v>
      </c>
    </row>
    <row r="113" spans="1:2" x14ac:dyDescent="0.2">
      <c r="A113" s="251" t="s">
        <v>709</v>
      </c>
      <c r="B113" s="252"/>
    </row>
    <row r="114" spans="1:2" ht="63.75" x14ac:dyDescent="0.2">
      <c r="A114" s="167" t="s">
        <v>804</v>
      </c>
      <c r="B114" s="145" t="s">
        <v>818</v>
      </c>
    </row>
    <row r="115" spans="1:2" ht="38.25" customHeight="1" x14ac:dyDescent="0.2">
      <c r="A115" s="144" t="s">
        <v>623</v>
      </c>
      <c r="B115" s="145" t="s">
        <v>787</v>
      </c>
    </row>
    <row r="116" spans="1:2" ht="25.5" customHeight="1" x14ac:dyDescent="0.2">
      <c r="A116" s="144" t="s">
        <v>329</v>
      </c>
      <c r="B116" s="145" t="s">
        <v>817</v>
      </c>
    </row>
    <row r="117" spans="1:2" ht="51" customHeight="1" x14ac:dyDescent="0.2">
      <c r="A117" s="144" t="s">
        <v>489</v>
      </c>
      <c r="B117" s="145" t="s">
        <v>661</v>
      </c>
    </row>
    <row r="118" spans="1:2" ht="25.5" x14ac:dyDescent="0.2">
      <c r="A118" s="144" t="s">
        <v>476</v>
      </c>
      <c r="B118" s="145" t="s">
        <v>479</v>
      </c>
    </row>
    <row r="119" spans="1:2" ht="38.25" customHeight="1" x14ac:dyDescent="0.2">
      <c r="A119" s="144" t="s">
        <v>490</v>
      </c>
      <c r="B119" s="145" t="s">
        <v>781</v>
      </c>
    </row>
    <row r="120" spans="1:2" ht="38.25" x14ac:dyDescent="0.2">
      <c r="A120" s="144" t="s">
        <v>702</v>
      </c>
      <c r="B120" s="145" t="s">
        <v>714</v>
      </c>
    </row>
    <row r="121" spans="1:2" x14ac:dyDescent="0.2">
      <c r="A121" s="251" t="s">
        <v>705</v>
      </c>
      <c r="B121" s="252"/>
    </row>
    <row r="122" spans="1:2" ht="36" customHeight="1" x14ac:dyDescent="0.2">
      <c r="A122" s="256" t="s">
        <v>773</v>
      </c>
      <c r="B122" s="257"/>
    </row>
    <row r="123" spans="1:2" ht="25.5" x14ac:dyDescent="0.2">
      <c r="A123" s="162" t="s">
        <v>328</v>
      </c>
      <c r="B123" s="145" t="s">
        <v>586</v>
      </c>
    </row>
    <row r="124" spans="1:2" ht="25.5" x14ac:dyDescent="0.2">
      <c r="A124" s="162" t="s">
        <v>70</v>
      </c>
      <c r="B124" s="145" t="s">
        <v>587</v>
      </c>
    </row>
    <row r="125" spans="1:2" ht="38.25" x14ac:dyDescent="0.2">
      <c r="A125" s="162" t="s">
        <v>329</v>
      </c>
      <c r="B125" s="145" t="s">
        <v>588</v>
      </c>
    </row>
    <row r="126" spans="1:2" ht="102" x14ac:dyDescent="0.2">
      <c r="A126" s="174" t="s">
        <v>637</v>
      </c>
      <c r="B126" s="175" t="s">
        <v>669</v>
      </c>
    </row>
    <row r="127" spans="1:2" ht="25.5" x14ac:dyDescent="0.2">
      <c r="A127" s="162" t="s">
        <v>545</v>
      </c>
      <c r="B127" s="145" t="s">
        <v>589</v>
      </c>
    </row>
    <row r="128" spans="1:2" ht="25.5" x14ac:dyDescent="0.2">
      <c r="A128" s="162" t="s">
        <v>548</v>
      </c>
      <c r="B128" s="145" t="s">
        <v>590</v>
      </c>
    </row>
    <row r="129" spans="1:2" ht="25.5" x14ac:dyDescent="0.2">
      <c r="A129" s="162" t="s">
        <v>549</v>
      </c>
      <c r="B129" s="145" t="s">
        <v>591</v>
      </c>
    </row>
    <row r="130" spans="1:2" ht="25.5" x14ac:dyDescent="0.2">
      <c r="A130" s="162" t="s">
        <v>550</v>
      </c>
      <c r="B130" s="145" t="s">
        <v>592</v>
      </c>
    </row>
    <row r="131" spans="1:2" ht="25.5" x14ac:dyDescent="0.2">
      <c r="A131" s="162" t="s">
        <v>580</v>
      </c>
      <c r="B131" s="145" t="s">
        <v>593</v>
      </c>
    </row>
    <row r="132" spans="1:2" x14ac:dyDescent="0.2">
      <c r="A132" s="251" t="s">
        <v>710</v>
      </c>
      <c r="B132" s="252"/>
    </row>
    <row r="133" spans="1:2" ht="63.75" x14ac:dyDescent="0.2">
      <c r="A133" s="162" t="s">
        <v>652</v>
      </c>
      <c r="B133" s="145" t="s">
        <v>653</v>
      </c>
    </row>
    <row r="134" spans="1:2" ht="25.5" x14ac:dyDescent="0.2">
      <c r="A134" s="162" t="s">
        <v>554</v>
      </c>
      <c r="B134" s="145" t="s">
        <v>594</v>
      </c>
    </row>
    <row r="135" spans="1:2" ht="25.5" x14ac:dyDescent="0.2">
      <c r="A135" s="162" t="s">
        <v>557</v>
      </c>
      <c r="B135" s="145" t="s">
        <v>595</v>
      </c>
    </row>
    <row r="136" spans="1:2" ht="38.25" x14ac:dyDescent="0.2">
      <c r="A136" s="162" t="s">
        <v>556</v>
      </c>
      <c r="B136" s="145" t="s">
        <v>596</v>
      </c>
    </row>
    <row r="137" spans="1:2" ht="38.25" x14ac:dyDescent="0.2">
      <c r="A137" s="162" t="s">
        <v>561</v>
      </c>
      <c r="B137" s="145" t="s">
        <v>597</v>
      </c>
    </row>
    <row r="138" spans="1:2" ht="38.25" x14ac:dyDescent="0.2">
      <c r="A138" s="162" t="s">
        <v>563</v>
      </c>
      <c r="B138" s="145" t="s">
        <v>670</v>
      </c>
    </row>
    <row r="139" spans="1:2" ht="38.25" x14ac:dyDescent="0.2">
      <c r="A139" s="162" t="s">
        <v>564</v>
      </c>
      <c r="B139" s="145" t="s">
        <v>671</v>
      </c>
    </row>
    <row r="140" spans="1:2" ht="25.5" x14ac:dyDescent="0.2">
      <c r="A140" s="162" t="s">
        <v>565</v>
      </c>
      <c r="B140" s="145" t="s">
        <v>598</v>
      </c>
    </row>
    <row r="141" spans="1:2" ht="38.25" x14ac:dyDescent="0.2">
      <c r="A141" s="162" t="s">
        <v>559</v>
      </c>
      <c r="B141" s="145" t="s">
        <v>599</v>
      </c>
    </row>
    <row r="142" spans="1:2" ht="25.5" x14ac:dyDescent="0.2">
      <c r="A142" s="162" t="s">
        <v>560</v>
      </c>
      <c r="B142" s="145" t="s">
        <v>600</v>
      </c>
    </row>
    <row r="143" spans="1:2" ht="38.25" x14ac:dyDescent="0.2">
      <c r="A143" s="162" t="s">
        <v>562</v>
      </c>
      <c r="B143" s="145" t="s">
        <v>601</v>
      </c>
    </row>
    <row r="144" spans="1:2" ht="51" x14ac:dyDescent="0.2">
      <c r="A144" s="162" t="s">
        <v>581</v>
      </c>
      <c r="B144" s="145" t="s">
        <v>602</v>
      </c>
    </row>
    <row r="145" spans="1:2" ht="25.5" x14ac:dyDescent="0.2">
      <c r="A145" s="162" t="s">
        <v>568</v>
      </c>
      <c r="B145" s="145" t="s">
        <v>603</v>
      </c>
    </row>
    <row r="146" spans="1:2" ht="25.5" x14ac:dyDescent="0.2">
      <c r="A146" s="162" t="s">
        <v>582</v>
      </c>
      <c r="B146" s="145" t="s">
        <v>604</v>
      </c>
    </row>
    <row r="147" spans="1:2" ht="38.25" x14ac:dyDescent="0.2">
      <c r="A147" s="162" t="s">
        <v>583</v>
      </c>
      <c r="B147" s="145" t="s">
        <v>711</v>
      </c>
    </row>
    <row r="148" spans="1:2" ht="25.5" x14ac:dyDescent="0.2">
      <c r="A148" s="162" t="s">
        <v>584</v>
      </c>
      <c r="B148" s="145" t="s">
        <v>605</v>
      </c>
    </row>
    <row r="149" spans="1:2" ht="25.5" x14ac:dyDescent="0.2">
      <c r="A149" s="162" t="s">
        <v>572</v>
      </c>
      <c r="B149" s="145" t="s">
        <v>606</v>
      </c>
    </row>
    <row r="150" spans="1:2" ht="25.5" x14ac:dyDescent="0.2">
      <c r="A150" s="162" t="s">
        <v>575</v>
      </c>
      <c r="B150" s="145" t="s">
        <v>607</v>
      </c>
    </row>
    <row r="151" spans="1:2" ht="25.5" x14ac:dyDescent="0.2">
      <c r="A151" s="162" t="s">
        <v>577</v>
      </c>
      <c r="B151" s="145" t="s">
        <v>608</v>
      </c>
    </row>
    <row r="152" spans="1:2" ht="25.5" x14ac:dyDescent="0.2">
      <c r="A152" s="162" t="s">
        <v>578</v>
      </c>
      <c r="B152" s="145" t="s">
        <v>609</v>
      </c>
    </row>
    <row r="153" spans="1:2" ht="25.5" x14ac:dyDescent="0.2">
      <c r="A153" s="162" t="s">
        <v>579</v>
      </c>
      <c r="B153" s="145" t="s">
        <v>610</v>
      </c>
    </row>
    <row r="154" spans="1:2" ht="25.5" x14ac:dyDescent="0.2">
      <c r="A154" s="162" t="s">
        <v>576</v>
      </c>
      <c r="B154" s="145" t="s">
        <v>611</v>
      </c>
    </row>
    <row r="155" spans="1:2" x14ac:dyDescent="0.2">
      <c r="A155" s="13"/>
      <c r="B155" s="14"/>
    </row>
    <row r="156" spans="1:2" x14ac:dyDescent="0.2">
      <c r="A156" s="13"/>
      <c r="B156" s="14"/>
    </row>
    <row r="157" spans="1:2" x14ac:dyDescent="0.2">
      <c r="A157" s="13"/>
      <c r="B157" s="14"/>
    </row>
    <row r="158" spans="1:2" x14ac:dyDescent="0.2">
      <c r="A158" s="13"/>
      <c r="B158" s="14"/>
    </row>
    <row r="159" spans="1:2" x14ac:dyDescent="0.2">
      <c r="A159" s="13"/>
      <c r="B159" s="14"/>
    </row>
    <row r="160" spans="1:2" x14ac:dyDescent="0.2">
      <c r="A160" s="13"/>
      <c r="B160" s="14"/>
    </row>
    <row r="161" spans="1:2" x14ac:dyDescent="0.2">
      <c r="A161" s="13"/>
      <c r="B161" s="14"/>
    </row>
    <row r="162" spans="1:2" x14ac:dyDescent="0.2">
      <c r="A162" s="13"/>
      <c r="B162" s="14"/>
    </row>
    <row r="163" spans="1:2" x14ac:dyDescent="0.2">
      <c r="A163" s="13"/>
      <c r="B163" s="14"/>
    </row>
    <row r="164" spans="1:2" x14ac:dyDescent="0.2">
      <c r="A164" s="13"/>
      <c r="B164" s="14"/>
    </row>
    <row r="165" spans="1:2" x14ac:dyDescent="0.2">
      <c r="A165" s="13"/>
      <c r="B165" s="14"/>
    </row>
    <row r="166" spans="1:2" x14ac:dyDescent="0.2">
      <c r="A166" s="13"/>
      <c r="B166" s="14"/>
    </row>
    <row r="167" spans="1:2" x14ac:dyDescent="0.2">
      <c r="A167" s="13"/>
      <c r="B167" s="14"/>
    </row>
    <row r="168" spans="1:2" x14ac:dyDescent="0.2">
      <c r="A168" s="13"/>
      <c r="B168" s="14"/>
    </row>
    <row r="169" spans="1:2" x14ac:dyDescent="0.2">
      <c r="A169" s="13"/>
      <c r="B169" s="14"/>
    </row>
    <row r="170" spans="1:2" x14ac:dyDescent="0.2">
      <c r="A170" s="13"/>
      <c r="B170" s="14"/>
    </row>
    <row r="171" spans="1:2" x14ac:dyDescent="0.2">
      <c r="A171" s="13"/>
      <c r="B171" s="14"/>
    </row>
    <row r="172" spans="1:2" x14ac:dyDescent="0.2">
      <c r="A172" s="13"/>
      <c r="B172" s="14"/>
    </row>
    <row r="173" spans="1:2" x14ac:dyDescent="0.2">
      <c r="A173" s="13"/>
      <c r="B173" s="14"/>
    </row>
    <row r="174" spans="1:2" x14ac:dyDescent="0.2">
      <c r="A174" s="6"/>
      <c r="B174" s="6"/>
    </row>
    <row r="175" spans="1:2" x14ac:dyDescent="0.2">
      <c r="A175" s="6"/>
      <c r="B175" s="6"/>
    </row>
    <row r="176" spans="1:2" x14ac:dyDescent="0.2">
      <c r="A176" s="6"/>
      <c r="B176" s="6"/>
    </row>
    <row r="177" spans="1:2" x14ac:dyDescent="0.2">
      <c r="A177" s="6"/>
      <c r="B177" s="6"/>
    </row>
    <row r="178" spans="1:2" x14ac:dyDescent="0.2">
      <c r="A178" s="6"/>
      <c r="B178" s="6"/>
    </row>
    <row r="179" spans="1:2" x14ac:dyDescent="0.2">
      <c r="A179" s="6"/>
      <c r="B179" s="6"/>
    </row>
    <row r="180" spans="1:2" x14ac:dyDescent="0.2">
      <c r="A180" s="6"/>
      <c r="B180" s="6"/>
    </row>
    <row r="181" spans="1:2" x14ac:dyDescent="0.2">
      <c r="A181" s="6"/>
      <c r="B181" s="6"/>
    </row>
    <row r="182" spans="1:2" x14ac:dyDescent="0.2">
      <c r="A182" s="6"/>
      <c r="B182" s="6"/>
    </row>
    <row r="183" spans="1:2" x14ac:dyDescent="0.2">
      <c r="A183" s="6"/>
      <c r="B183" s="6"/>
    </row>
    <row r="184" spans="1:2" x14ac:dyDescent="0.2">
      <c r="A184" s="6"/>
      <c r="B184" s="6"/>
    </row>
    <row r="185" spans="1:2" x14ac:dyDescent="0.2">
      <c r="A185" s="6"/>
      <c r="B185" s="6"/>
    </row>
    <row r="186" spans="1:2" x14ac:dyDescent="0.2">
      <c r="A186" s="6"/>
      <c r="B186" s="6"/>
    </row>
    <row r="187" spans="1:2" x14ac:dyDescent="0.2">
      <c r="A187" s="6"/>
      <c r="B187" s="6"/>
    </row>
    <row r="188" spans="1:2" x14ac:dyDescent="0.2">
      <c r="A188" s="6"/>
      <c r="B188" s="6"/>
    </row>
    <row r="189" spans="1:2" x14ac:dyDescent="0.2">
      <c r="A189" s="6"/>
      <c r="B189" s="6"/>
    </row>
    <row r="190" spans="1:2" x14ac:dyDescent="0.2">
      <c r="A190" s="6"/>
      <c r="B190" s="6"/>
    </row>
    <row r="191" spans="1:2" x14ac:dyDescent="0.2">
      <c r="A191" s="6"/>
      <c r="B191" s="6"/>
    </row>
    <row r="192" spans="1:2" x14ac:dyDescent="0.2">
      <c r="A192" s="6"/>
      <c r="B192" s="6"/>
    </row>
    <row r="193" spans="1:2" x14ac:dyDescent="0.2">
      <c r="A193" s="6"/>
      <c r="B193" s="6"/>
    </row>
  </sheetData>
  <sheetProtection sheet="1" formatCells="0" formatColumns="0" formatRows="0" insertColumns="0" insertRows="0" insertHyperlinks="0" deleteColumns="0" deleteRows="0" selectLockedCells="1" sort="0" autoFilter="0" pivotTables="0"/>
  <customSheetViews>
    <customSheetView guid="{948C24FE-0817-49C2-8BDD-0E514C1DCD4E}" showPageBreaks="1" printArea="1" view="pageBreakPreview">
      <selection activeCell="A18" sqref="A18:B18"/>
      <rowBreaks count="1" manualBreakCount="1">
        <brk id="40" max="14" man="1"/>
      </rowBreaks>
      <pageMargins left="0.75" right="0" top="0.25" bottom="0" header="0.5" footer="0.5"/>
      <pageSetup scale="71" orientation="landscape" r:id="rId1"/>
      <headerFooter alignWithMargins="0"/>
    </customSheetView>
  </customSheetViews>
  <mergeCells count="29">
    <mergeCell ref="A132:B132"/>
    <mergeCell ref="A109:B109"/>
    <mergeCell ref="A53:B53"/>
    <mergeCell ref="A10:B10"/>
    <mergeCell ref="A28:B28"/>
    <mergeCell ref="A72:B72"/>
    <mergeCell ref="A44:B44"/>
    <mergeCell ref="A113:B113"/>
    <mergeCell ref="A84:B84"/>
    <mergeCell ref="A98:B98"/>
    <mergeCell ref="A110:B110"/>
    <mergeCell ref="A54:B54"/>
    <mergeCell ref="A73:B73"/>
    <mergeCell ref="A85:B85"/>
    <mergeCell ref="A59:B59"/>
    <mergeCell ref="A79:B79"/>
    <mergeCell ref="A99:B99"/>
    <mergeCell ref="A111:B111"/>
    <mergeCell ref="A122:B122"/>
    <mergeCell ref="A97:B97"/>
    <mergeCell ref="A121:B121"/>
    <mergeCell ref="A1:B1"/>
    <mergeCell ref="A6:B6"/>
    <mergeCell ref="A8:B8"/>
    <mergeCell ref="A4:B4"/>
    <mergeCell ref="A18:A19"/>
    <mergeCell ref="A5:B5"/>
    <mergeCell ref="A9:B9"/>
    <mergeCell ref="A7:B7"/>
  </mergeCells>
  <phoneticPr fontId="1" type="noConversion"/>
  <hyperlinks>
    <hyperlink ref="A7" r:id="rId2" display="https://connect.ncdot.gov/resources/hydro/Pages/Stormwater-Program.aspx" xr:uid="{00000000-0004-0000-0100-000000000000}"/>
    <hyperlink ref="A9" r:id="rId3" xr:uid="{00000000-0004-0000-0100-000001000000}"/>
    <hyperlink ref="B19" r:id="rId4" xr:uid="{00000000-0004-0000-0100-000002000000}"/>
    <hyperlink ref="A7:B7" r:id="rId5" display="https://connect.ncdot.gov/resources/hydro/Pages/HSPProgramPages.aspx?PGM=BMPT" xr:uid="{00000000-0004-0000-0100-000003000000}"/>
    <hyperlink ref="B21" r:id="rId6" xr:uid="{00000000-0004-0000-0100-000004000000}"/>
    <hyperlink ref="B38" r:id="rId7" xr:uid="{00000000-0004-0000-0100-000005000000}"/>
    <hyperlink ref="B43" r:id="rId8" xr:uid="{00000000-0004-0000-0100-000006000000}"/>
    <hyperlink ref="B36" r:id="rId9" xr:uid="{00000000-0004-0000-0100-000007000000}"/>
    <hyperlink ref="A2" r:id="rId10" xr:uid="{00000000-0004-0000-0100-000008000000}"/>
    <hyperlink ref="B30" r:id="rId11" xr:uid="{00000000-0004-0000-0100-000009000000}"/>
    <hyperlink ref="B34" r:id="rId12" xr:uid="{00000000-0004-0000-0100-00000A000000}"/>
    <hyperlink ref="B48" r:id="rId13" xr:uid="{00000000-0004-0000-0100-00000B000000}"/>
    <hyperlink ref="B40" r:id="rId14" xr:uid="{00000000-0004-0000-0100-00000C000000}"/>
  </hyperlinks>
  <printOptions horizontalCentered="1"/>
  <pageMargins left="0.3" right="0.3" top="0.75" bottom="0.75" header="0.3" footer="0.3"/>
  <pageSetup scale="88" fitToHeight="5" orientation="portrait" r:id="rId15"/>
  <rowBreaks count="7" manualBreakCount="7">
    <brk id="27" max="1" man="1"/>
    <brk id="43" max="1" man="1"/>
    <brk id="58" max="1" man="1"/>
    <brk id="78" max="1" man="1"/>
    <brk id="96" max="1" man="1"/>
    <brk id="112" max="1" man="1"/>
    <brk id="131" max="1" man="1"/>
  </rowBreaks>
  <cellWatches>
    <cellWatch r="B29"/>
  </cellWatch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rgb="FFFFFF99"/>
  </sheetPr>
  <dimension ref="A1:AA576"/>
  <sheetViews>
    <sheetView topLeftCell="A76" zoomScale="90" zoomScaleNormal="90" zoomScaleSheetLayoutView="100" workbookViewId="0">
      <selection activeCell="P11" sqref="P11"/>
    </sheetView>
  </sheetViews>
  <sheetFormatPr defaultRowHeight="12.75" x14ac:dyDescent="0.2"/>
  <cols>
    <col min="1" max="1" width="9.28515625" style="12" customWidth="1"/>
    <col min="2" max="2" width="8.5703125" style="12" customWidth="1"/>
    <col min="3" max="3" width="16.5703125" style="12" customWidth="1"/>
    <col min="4" max="4" width="15.140625" style="12" customWidth="1"/>
    <col min="5" max="5" width="12.7109375" style="12" customWidth="1"/>
    <col min="6" max="6" width="15.28515625" style="12" customWidth="1"/>
    <col min="7" max="7" width="12.28515625" style="12" customWidth="1"/>
    <col min="8" max="8" width="16.140625" style="12" customWidth="1"/>
    <col min="9" max="9" width="11.28515625" style="12" customWidth="1"/>
    <col min="10" max="10" width="9.7109375" style="12" customWidth="1"/>
    <col min="11" max="11" width="13.140625" style="12" customWidth="1"/>
    <col min="12" max="12" width="12" style="12" customWidth="1"/>
    <col min="13" max="13" width="10.42578125" style="12" customWidth="1"/>
    <col min="14" max="14" width="6.85546875" style="12" customWidth="1"/>
    <col min="15" max="15" width="6.28515625" style="12" customWidth="1"/>
    <col min="16" max="17" width="9.140625" style="1"/>
    <col min="18" max="18" width="10.140625" style="1" customWidth="1"/>
    <col min="19" max="19" width="22.5703125" style="1" bestFit="1" customWidth="1"/>
    <col min="20" max="25" width="9.140625" style="1"/>
    <col min="26" max="26" width="22" style="1" bestFit="1" customWidth="1"/>
    <col min="27" max="16384" width="9.140625" style="1"/>
  </cols>
  <sheetData>
    <row r="1" spans="1:27" ht="26.25" customHeight="1" x14ac:dyDescent="0.2">
      <c r="A1" s="407" t="s">
        <v>788</v>
      </c>
      <c r="B1" s="407"/>
      <c r="C1" s="407"/>
      <c r="D1" s="407"/>
      <c r="E1" s="407"/>
      <c r="F1" s="407"/>
      <c r="G1" s="407"/>
      <c r="H1" s="407"/>
      <c r="I1" s="407"/>
      <c r="J1" s="407"/>
      <c r="K1" s="407"/>
      <c r="L1" s="407"/>
      <c r="M1" s="407"/>
      <c r="N1" s="407"/>
      <c r="O1" s="407"/>
      <c r="Z1" s="7" t="s">
        <v>768</v>
      </c>
      <c r="AA1" s="1">
        <v>0</v>
      </c>
    </row>
    <row r="2" spans="1:27" x14ac:dyDescent="0.2">
      <c r="A2" s="407" t="s">
        <v>647</v>
      </c>
      <c r="B2" s="407"/>
      <c r="C2" s="407"/>
      <c r="D2" s="407"/>
      <c r="E2" s="407"/>
      <c r="F2" s="407"/>
      <c r="G2" s="407"/>
      <c r="H2" s="407"/>
      <c r="I2" s="407"/>
      <c r="J2" s="407"/>
      <c r="K2" s="407"/>
      <c r="L2" s="407"/>
      <c r="M2" s="407"/>
      <c r="N2" s="407"/>
      <c r="O2" s="407"/>
      <c r="Z2" s="1" t="s">
        <v>766</v>
      </c>
      <c r="AA2" s="1">
        <f>COUNT(M7,M37,M82,M127,M172,M217,M262,M307,M352,M397,M442,M487,M532)</f>
        <v>2</v>
      </c>
    </row>
    <row r="3" spans="1:27" ht="15" customHeight="1" thickBot="1" x14ac:dyDescent="0.25">
      <c r="A3" s="19"/>
      <c r="B3" s="19"/>
      <c r="C3" s="19"/>
      <c r="D3" s="19"/>
      <c r="E3" s="19"/>
      <c r="F3" s="19"/>
      <c r="G3" s="19"/>
      <c r="H3" s="19"/>
      <c r="I3" s="19"/>
      <c r="J3" s="19"/>
      <c r="K3" s="19"/>
      <c r="L3" s="19"/>
      <c r="M3" s="19"/>
      <c r="N3" s="19"/>
      <c r="O3" s="19"/>
      <c r="Z3" s="1" t="s">
        <v>767</v>
      </c>
      <c r="AA3" s="197">
        <f>AA2+0</f>
        <v>2</v>
      </c>
    </row>
    <row r="4" spans="1:27" ht="22.5" customHeight="1" x14ac:dyDescent="0.2">
      <c r="A4" s="408" t="s">
        <v>57</v>
      </c>
      <c r="B4" s="409"/>
      <c r="C4" s="409"/>
      <c r="D4" s="409"/>
      <c r="E4" s="409"/>
      <c r="F4" s="409"/>
      <c r="G4" s="409"/>
      <c r="H4" s="409"/>
      <c r="I4" s="409"/>
      <c r="J4" s="409"/>
      <c r="K4" s="409"/>
      <c r="L4" s="409"/>
      <c r="M4" s="409"/>
      <c r="N4" s="409"/>
      <c r="O4" s="410"/>
    </row>
    <row r="5" spans="1:27" ht="18.75" customHeight="1" x14ac:dyDescent="0.2">
      <c r="A5" s="411" t="s">
        <v>58</v>
      </c>
      <c r="B5" s="412"/>
      <c r="C5" s="412"/>
      <c r="D5" s="412"/>
      <c r="E5" s="412"/>
      <c r="F5" s="412"/>
      <c r="G5" s="412"/>
      <c r="H5" s="412"/>
      <c r="I5" s="412"/>
      <c r="J5" s="412"/>
      <c r="K5" s="412"/>
      <c r="L5" s="412"/>
      <c r="M5" s="412"/>
      <c r="N5" s="412"/>
      <c r="O5" s="413"/>
    </row>
    <row r="6" spans="1:27" ht="27" customHeight="1" thickBot="1" x14ac:dyDescent="0.25">
      <c r="A6" s="84" t="s">
        <v>839</v>
      </c>
      <c r="B6" s="85"/>
      <c r="C6" s="85"/>
      <c r="D6" s="414" t="s">
        <v>673</v>
      </c>
      <c r="E6" s="415"/>
      <c r="F6" s="415"/>
      <c r="G6" s="415"/>
      <c r="H6" s="415"/>
      <c r="I6" s="415"/>
      <c r="J6" s="415"/>
      <c r="K6" s="415"/>
      <c r="L6" s="85"/>
      <c r="M6" s="85"/>
      <c r="N6" s="85"/>
      <c r="O6" s="86"/>
    </row>
    <row r="7" spans="1:27" x14ac:dyDescent="0.2">
      <c r="A7" s="279" t="s">
        <v>436</v>
      </c>
      <c r="B7" s="280"/>
      <c r="C7" s="226" t="str">
        <f>D9</f>
        <v>37673.3.GV3</v>
      </c>
      <c r="D7" s="42" t="s">
        <v>438</v>
      </c>
      <c r="E7" s="29" t="s">
        <v>842</v>
      </c>
      <c r="F7" s="33"/>
      <c r="G7" s="53" t="s">
        <v>0</v>
      </c>
      <c r="H7" s="33" t="str">
        <f>$I$16&amp;"   "&amp;$K$16&amp;"   "&amp;$M$16&amp;" "</f>
        <v xml:space="preserve">Wake       </v>
      </c>
      <c r="I7" s="33"/>
      <c r="J7" s="33"/>
      <c r="K7" s="33"/>
      <c r="L7" s="25" t="s">
        <v>55</v>
      </c>
      <c r="M7" s="78">
        <v>1</v>
      </c>
      <c r="N7" s="42" t="s">
        <v>56</v>
      </c>
      <c r="O7" s="77">
        <v>10</v>
      </c>
    </row>
    <row r="8" spans="1:27" ht="18.75" customHeight="1" thickBot="1" x14ac:dyDescent="0.25">
      <c r="A8" s="92"/>
      <c r="B8" s="93"/>
      <c r="C8" s="93"/>
      <c r="D8" s="421" t="s">
        <v>59</v>
      </c>
      <c r="E8" s="421"/>
      <c r="F8" s="421"/>
      <c r="G8" s="421"/>
      <c r="H8" s="421"/>
      <c r="I8" s="421"/>
      <c r="J8" s="421"/>
      <c r="K8" s="421"/>
      <c r="L8" s="93"/>
      <c r="M8" s="93"/>
      <c r="N8" s="93"/>
      <c r="O8" s="105"/>
    </row>
    <row r="9" spans="1:27" ht="15" customHeight="1" x14ac:dyDescent="0.2">
      <c r="A9" s="392" t="s">
        <v>436</v>
      </c>
      <c r="B9" s="393"/>
      <c r="C9" s="393"/>
      <c r="D9" s="424" t="s">
        <v>1005</v>
      </c>
      <c r="E9" s="423"/>
      <c r="F9" s="26" t="s">
        <v>437</v>
      </c>
      <c r="G9" s="422" t="s">
        <v>842</v>
      </c>
      <c r="H9" s="423"/>
      <c r="I9" s="416" t="s">
        <v>89</v>
      </c>
      <c r="J9" s="417"/>
      <c r="K9" s="358" t="s">
        <v>290</v>
      </c>
      <c r="L9" s="359"/>
      <c r="M9" s="26" t="s">
        <v>60</v>
      </c>
      <c r="N9" s="364">
        <v>43803</v>
      </c>
      <c r="O9" s="365"/>
    </row>
    <row r="10" spans="1:27" ht="15" customHeight="1" x14ac:dyDescent="0.2">
      <c r="A10" s="281" t="s">
        <v>87</v>
      </c>
      <c r="B10" s="282"/>
      <c r="C10" s="283"/>
      <c r="D10" s="394" t="s">
        <v>1012</v>
      </c>
      <c r="E10" s="395"/>
      <c r="F10" s="395"/>
      <c r="G10" s="395"/>
      <c r="H10" s="291" t="s">
        <v>88</v>
      </c>
      <c r="I10" s="292"/>
      <c r="J10" s="394" t="s">
        <v>1006</v>
      </c>
      <c r="K10" s="395"/>
      <c r="L10" s="395"/>
      <c r="M10" s="395"/>
      <c r="N10" s="395"/>
      <c r="O10" s="396"/>
    </row>
    <row r="11" spans="1:27" ht="15" customHeight="1" x14ac:dyDescent="0.2">
      <c r="A11" s="45"/>
      <c r="B11" s="46"/>
      <c r="C11" s="360" t="s">
        <v>352</v>
      </c>
      <c r="D11" s="404" t="s">
        <v>843</v>
      </c>
      <c r="E11" s="418"/>
      <c r="F11" s="418"/>
      <c r="G11" s="419"/>
      <c r="H11" s="37"/>
      <c r="I11" s="420" t="s">
        <v>352</v>
      </c>
      <c r="J11" s="404" t="s">
        <v>1008</v>
      </c>
      <c r="K11" s="405"/>
      <c r="L11" s="405"/>
      <c r="M11" s="405"/>
      <c r="N11" s="405"/>
      <c r="O11" s="406"/>
    </row>
    <row r="12" spans="1:27" ht="15" customHeight="1" x14ac:dyDescent="0.2">
      <c r="A12" s="45"/>
      <c r="B12" s="46"/>
      <c r="C12" s="360"/>
      <c r="D12" s="398" t="s">
        <v>844</v>
      </c>
      <c r="E12" s="438"/>
      <c r="F12" s="438"/>
      <c r="G12" s="439"/>
      <c r="H12" s="38"/>
      <c r="I12" s="360"/>
      <c r="J12" s="398" t="s">
        <v>1007</v>
      </c>
      <c r="K12" s="399"/>
      <c r="L12" s="399"/>
      <c r="M12" s="399"/>
      <c r="N12" s="399"/>
      <c r="O12" s="400"/>
    </row>
    <row r="13" spans="1:27" ht="15" customHeight="1" x14ac:dyDescent="0.2">
      <c r="A13" s="45"/>
      <c r="B13" s="46"/>
      <c r="C13" s="361"/>
      <c r="D13" s="401" t="s">
        <v>845</v>
      </c>
      <c r="E13" s="436"/>
      <c r="F13" s="436"/>
      <c r="G13" s="437"/>
      <c r="H13" s="38"/>
      <c r="I13" s="361"/>
      <c r="J13" s="401" t="s">
        <v>1009</v>
      </c>
      <c r="K13" s="402"/>
      <c r="L13" s="402"/>
      <c r="M13" s="402"/>
      <c r="N13" s="402"/>
      <c r="O13" s="403"/>
    </row>
    <row r="14" spans="1:27" ht="15" customHeight="1" x14ac:dyDescent="0.2">
      <c r="A14" s="45" t="s">
        <v>1040</v>
      </c>
      <c r="B14" s="46"/>
      <c r="C14" s="40" t="s">
        <v>353</v>
      </c>
      <c r="D14" s="394" t="s">
        <v>1013</v>
      </c>
      <c r="E14" s="395"/>
      <c r="F14" s="395"/>
      <c r="G14" s="397"/>
      <c r="H14" s="38"/>
      <c r="I14" s="40" t="s">
        <v>353</v>
      </c>
      <c r="J14" s="394" t="s">
        <v>1011</v>
      </c>
      <c r="K14" s="383"/>
      <c r="L14" s="383"/>
      <c r="M14" s="383"/>
      <c r="N14" s="383"/>
      <c r="O14" s="384"/>
    </row>
    <row r="15" spans="1:27" ht="15" customHeight="1" x14ac:dyDescent="0.2">
      <c r="A15" s="45"/>
      <c r="B15" s="46"/>
      <c r="C15" s="40" t="s">
        <v>354</v>
      </c>
      <c r="D15" s="382" t="s">
        <v>1014</v>
      </c>
      <c r="E15" s="395"/>
      <c r="F15" s="395"/>
      <c r="G15" s="397"/>
      <c r="H15" s="39"/>
      <c r="I15" s="41" t="s">
        <v>354</v>
      </c>
      <c r="J15" s="382" t="s">
        <v>1010</v>
      </c>
      <c r="K15" s="383"/>
      <c r="L15" s="383"/>
      <c r="M15" s="383"/>
      <c r="N15" s="383"/>
      <c r="O15" s="384"/>
    </row>
    <row r="16" spans="1:27" ht="15" customHeight="1" x14ac:dyDescent="0.2">
      <c r="A16" s="281" t="s">
        <v>61</v>
      </c>
      <c r="B16" s="282"/>
      <c r="C16" s="283"/>
      <c r="D16" s="276" t="s">
        <v>846</v>
      </c>
      <c r="E16" s="277"/>
      <c r="F16" s="277"/>
      <c r="G16" s="284"/>
      <c r="H16" s="24" t="s">
        <v>0</v>
      </c>
      <c r="I16" s="339" t="s">
        <v>275</v>
      </c>
      <c r="J16" s="340"/>
      <c r="K16" s="339"/>
      <c r="L16" s="340"/>
      <c r="M16" s="339"/>
      <c r="N16" s="385"/>
      <c r="O16" s="386"/>
    </row>
    <row r="17" spans="1:15" ht="15" customHeight="1" x14ac:dyDescent="0.2">
      <c r="A17" s="281" t="s">
        <v>65</v>
      </c>
      <c r="B17" s="282"/>
      <c r="C17" s="283"/>
      <c r="D17" s="276" t="s">
        <v>7</v>
      </c>
      <c r="E17" s="284"/>
      <c r="F17" s="276"/>
      <c r="G17" s="284"/>
      <c r="H17" s="23" t="s">
        <v>64</v>
      </c>
      <c r="I17" s="362" t="str">
        <f>IF(I16="","",IF(ISNA(VLOOKUP(I16,NC_CAMA_Counties,1,FALSE)),"No","Yes"))</f>
        <v>No</v>
      </c>
      <c r="J17" s="363"/>
      <c r="K17" s="362" t="str">
        <f>IF(K16="","",IF(ISNA(VLOOKUP(K16,NC_CAMA_Counties,1,FALSE)),"No","Yes"))</f>
        <v/>
      </c>
      <c r="L17" s="363"/>
      <c r="M17" s="352" t="str">
        <f>IF(M16="","",IF(ISNA(VLOOKUP(M16,NC_CAMA_Counties,1,FALSE)),"No","Yes"))</f>
        <v/>
      </c>
      <c r="N17" s="353"/>
      <c r="O17" s="354"/>
    </row>
    <row r="18" spans="1:15" ht="15" customHeight="1" thickBot="1" x14ac:dyDescent="0.25">
      <c r="A18" s="440" t="s">
        <v>630</v>
      </c>
      <c r="B18" s="441"/>
      <c r="C18" s="441"/>
      <c r="D18" s="169" t="s">
        <v>617</v>
      </c>
      <c r="E18" s="343"/>
      <c r="F18" s="344"/>
      <c r="G18" s="344"/>
      <c r="H18" s="344"/>
      <c r="I18" s="344"/>
      <c r="J18" s="344"/>
      <c r="K18" s="344"/>
      <c r="L18" s="344"/>
      <c r="M18" s="344"/>
      <c r="N18" s="344"/>
      <c r="O18" s="345"/>
    </row>
    <row r="19" spans="1:15" ht="15" customHeight="1" x14ac:dyDescent="0.2">
      <c r="A19" s="180"/>
      <c r="B19" s="181"/>
      <c r="C19" s="181"/>
      <c r="D19" s="348" t="s">
        <v>81</v>
      </c>
      <c r="E19" s="348"/>
      <c r="F19" s="348"/>
      <c r="G19" s="348"/>
      <c r="H19" s="348"/>
      <c r="I19" s="348"/>
      <c r="J19" s="348"/>
      <c r="K19" s="348"/>
      <c r="L19" s="181"/>
      <c r="M19" s="181"/>
      <c r="N19" s="181"/>
      <c r="O19" s="182"/>
    </row>
    <row r="20" spans="1:15" ht="15" customHeight="1" x14ac:dyDescent="0.2">
      <c r="A20" s="373" t="s">
        <v>513</v>
      </c>
      <c r="B20" s="374"/>
      <c r="C20" s="375"/>
      <c r="D20" s="346">
        <v>4.5999999999999996</v>
      </c>
      <c r="E20" s="347"/>
      <c r="F20" s="387" t="s">
        <v>396</v>
      </c>
      <c r="G20" s="388"/>
      <c r="H20" s="442" t="s">
        <v>847</v>
      </c>
      <c r="I20" s="443"/>
      <c r="J20" s="443"/>
      <c r="K20" s="443"/>
      <c r="L20" s="443"/>
      <c r="M20" s="443"/>
      <c r="N20" s="443"/>
      <c r="O20" s="444"/>
    </row>
    <row r="21" spans="1:15" ht="15" customHeight="1" x14ac:dyDescent="0.2">
      <c r="A21" s="366"/>
      <c r="B21" s="367"/>
      <c r="C21" s="368"/>
      <c r="D21" s="349" t="s">
        <v>72</v>
      </c>
      <c r="E21" s="350"/>
      <c r="F21" s="350"/>
      <c r="G21" s="350"/>
      <c r="H21" s="351"/>
      <c r="I21" s="349" t="s">
        <v>63</v>
      </c>
      <c r="J21" s="350"/>
      <c r="K21" s="350"/>
      <c r="L21" s="350"/>
      <c r="M21" s="350"/>
      <c r="N21" s="350"/>
      <c r="O21" s="372"/>
    </row>
    <row r="22" spans="1:15" ht="15" customHeight="1" x14ac:dyDescent="0.2">
      <c r="A22" s="425" t="s">
        <v>359</v>
      </c>
      <c r="B22" s="426"/>
      <c r="C22" s="426"/>
      <c r="D22" s="341">
        <v>231.7</v>
      </c>
      <c r="E22" s="342"/>
      <c r="F22" s="342"/>
      <c r="G22" s="376" t="s">
        <v>80</v>
      </c>
      <c r="H22" s="378"/>
      <c r="I22" s="341">
        <v>43.7</v>
      </c>
      <c r="J22" s="342"/>
      <c r="K22" s="342"/>
      <c r="L22" s="376" t="s">
        <v>80</v>
      </c>
      <c r="M22" s="376"/>
      <c r="N22" s="376"/>
      <c r="O22" s="377"/>
    </row>
    <row r="23" spans="1:15" ht="141.75" customHeight="1" x14ac:dyDescent="0.2">
      <c r="A23" s="355" t="s">
        <v>82</v>
      </c>
      <c r="B23" s="356"/>
      <c r="C23" s="357"/>
      <c r="D23" s="432" t="s">
        <v>1036</v>
      </c>
      <c r="E23" s="433"/>
      <c r="F23" s="433"/>
      <c r="G23" s="433"/>
      <c r="H23" s="434"/>
      <c r="I23" s="379" t="s">
        <v>1037</v>
      </c>
      <c r="J23" s="380"/>
      <c r="K23" s="380"/>
      <c r="L23" s="380"/>
      <c r="M23" s="380"/>
      <c r="N23" s="380"/>
      <c r="O23" s="381"/>
    </row>
    <row r="24" spans="1:15" ht="15" customHeight="1" x14ac:dyDescent="0.2">
      <c r="A24" s="369" t="s">
        <v>540</v>
      </c>
      <c r="B24" s="370"/>
      <c r="C24" s="371"/>
      <c r="D24" s="47" t="s">
        <v>393</v>
      </c>
      <c r="E24" s="277" t="s">
        <v>848</v>
      </c>
      <c r="F24" s="277"/>
      <c r="G24" s="47" t="s">
        <v>492</v>
      </c>
      <c r="H24" s="129" t="s">
        <v>849</v>
      </c>
      <c r="I24" s="80" t="s">
        <v>392</v>
      </c>
      <c r="J24" s="430">
        <v>20200</v>
      </c>
      <c r="K24" s="431"/>
      <c r="L24" s="431"/>
      <c r="M24" s="47" t="s">
        <v>492</v>
      </c>
      <c r="N24" s="431">
        <v>2018</v>
      </c>
      <c r="O24" s="435"/>
    </row>
    <row r="25" spans="1:15" s="81" customFormat="1" ht="141.75" customHeight="1" thickBot="1" x14ac:dyDescent="0.25">
      <c r="A25" s="389" t="s">
        <v>631</v>
      </c>
      <c r="B25" s="390"/>
      <c r="C25" s="391"/>
      <c r="D25" s="427" t="s">
        <v>1039</v>
      </c>
      <c r="E25" s="428"/>
      <c r="F25" s="428"/>
      <c r="G25" s="428"/>
      <c r="H25" s="428"/>
      <c r="I25" s="428"/>
      <c r="J25" s="428"/>
      <c r="K25" s="428"/>
      <c r="L25" s="428"/>
      <c r="M25" s="428"/>
      <c r="N25" s="428"/>
      <c r="O25" s="429"/>
    </row>
    <row r="26" spans="1:15" ht="15" customHeight="1" x14ac:dyDescent="0.2">
      <c r="A26" s="186"/>
      <c r="B26" s="187"/>
      <c r="C26" s="187"/>
      <c r="D26" s="301" t="s">
        <v>632</v>
      </c>
      <c r="E26" s="301"/>
      <c r="F26" s="301"/>
      <c r="G26" s="301"/>
      <c r="H26" s="301"/>
      <c r="I26" s="301"/>
      <c r="J26" s="301"/>
      <c r="K26" s="301"/>
      <c r="L26" s="187"/>
      <c r="M26" s="187"/>
      <c r="N26" s="187"/>
      <c r="O26" s="188"/>
    </row>
    <row r="27" spans="1:15" ht="15" customHeight="1" x14ac:dyDescent="0.2">
      <c r="A27" s="281" t="s">
        <v>650</v>
      </c>
      <c r="B27" s="282"/>
      <c r="C27" s="283"/>
      <c r="D27" s="276" t="s">
        <v>850</v>
      </c>
      <c r="E27" s="277"/>
      <c r="F27" s="277"/>
      <c r="G27" s="284"/>
      <c r="H27" s="303" t="s">
        <v>686</v>
      </c>
      <c r="I27" s="303"/>
      <c r="J27" s="276" t="s">
        <v>1038</v>
      </c>
      <c r="K27" s="277"/>
      <c r="L27" s="277"/>
      <c r="M27" s="277"/>
      <c r="N27" s="277"/>
      <c r="O27" s="278"/>
    </row>
    <row r="28" spans="1:15" ht="15" customHeight="1" x14ac:dyDescent="0.2">
      <c r="A28" s="285" t="s">
        <v>685</v>
      </c>
      <c r="B28" s="286"/>
      <c r="C28" s="286"/>
      <c r="D28" s="286"/>
      <c r="E28" s="287"/>
      <c r="F28" s="291" t="s">
        <v>638</v>
      </c>
      <c r="G28" s="292"/>
      <c r="H28" s="276" t="s">
        <v>17</v>
      </c>
      <c r="I28" s="284"/>
      <c r="J28" s="276"/>
      <c r="K28" s="284"/>
      <c r="L28" s="276"/>
      <c r="M28" s="284"/>
      <c r="N28" s="293"/>
      <c r="O28" s="294"/>
    </row>
    <row r="29" spans="1:15" ht="15" customHeight="1" x14ac:dyDescent="0.2">
      <c r="A29" s="288"/>
      <c r="B29" s="289"/>
      <c r="C29" s="289"/>
      <c r="D29" s="289"/>
      <c r="E29" s="290"/>
      <c r="F29" s="291" t="s">
        <v>639</v>
      </c>
      <c r="G29" s="292"/>
      <c r="H29" s="276" t="s">
        <v>32</v>
      </c>
      <c r="I29" s="284"/>
      <c r="J29" s="276"/>
      <c r="K29" s="284"/>
      <c r="L29" s="276"/>
      <c r="M29" s="284"/>
      <c r="N29" s="295"/>
      <c r="O29" s="296"/>
    </row>
    <row r="30" spans="1:15" ht="15" customHeight="1" x14ac:dyDescent="0.2">
      <c r="A30" s="281" t="s">
        <v>62</v>
      </c>
      <c r="B30" s="282"/>
      <c r="C30" s="283"/>
      <c r="D30" s="276"/>
      <c r="E30" s="284"/>
      <c r="F30" s="276"/>
      <c r="G30" s="284"/>
      <c r="H30" s="276"/>
      <c r="I30" s="284"/>
      <c r="J30" s="276"/>
      <c r="K30" s="284"/>
      <c r="L30" s="276"/>
      <c r="M30" s="284"/>
      <c r="N30" s="298"/>
      <c r="O30" s="299"/>
    </row>
    <row r="31" spans="1:15" s="3" customFormat="1" ht="15" customHeight="1" x14ac:dyDescent="0.2">
      <c r="A31" s="281" t="s">
        <v>721</v>
      </c>
      <c r="B31" s="282"/>
      <c r="C31" s="283"/>
      <c r="D31" s="276"/>
      <c r="E31" s="284"/>
      <c r="F31" s="276"/>
      <c r="G31" s="284"/>
      <c r="H31" s="276"/>
      <c r="I31" s="284"/>
      <c r="J31" s="276"/>
      <c r="K31" s="284"/>
      <c r="L31" s="276"/>
      <c r="M31" s="284"/>
      <c r="N31" s="267"/>
      <c r="O31" s="268"/>
    </row>
    <row r="32" spans="1:15" s="3" customFormat="1" ht="15" customHeight="1" x14ac:dyDescent="0.2">
      <c r="A32" s="130" t="s">
        <v>806</v>
      </c>
      <c r="B32" s="131"/>
      <c r="C32" s="132"/>
      <c r="D32" s="133"/>
      <c r="E32" s="47" t="s">
        <v>498</v>
      </c>
      <c r="F32" s="269"/>
      <c r="G32" s="269"/>
      <c r="H32" s="269"/>
      <c r="I32" s="269"/>
      <c r="J32" s="269"/>
      <c r="K32" s="269"/>
      <c r="L32" s="269"/>
      <c r="M32" s="269"/>
      <c r="N32" s="269"/>
      <c r="O32" s="270"/>
    </row>
    <row r="33" spans="1:15" ht="15" customHeight="1" x14ac:dyDescent="0.2">
      <c r="A33" s="271" t="s">
        <v>778</v>
      </c>
      <c r="B33" s="272"/>
      <c r="C33" s="272"/>
      <c r="D33" s="275" t="s">
        <v>851</v>
      </c>
      <c r="E33" s="269"/>
      <c r="F33" s="269"/>
      <c r="G33" s="269"/>
      <c r="H33" s="269"/>
      <c r="I33" s="270"/>
      <c r="J33" s="271" t="s">
        <v>325</v>
      </c>
      <c r="K33" s="272"/>
      <c r="L33" s="272"/>
      <c r="M33" s="276" t="s">
        <v>7</v>
      </c>
      <c r="N33" s="277"/>
      <c r="O33" s="278"/>
    </row>
    <row r="34" spans="1:15" ht="15" customHeight="1" x14ac:dyDescent="0.2">
      <c r="A34" s="259" t="s">
        <v>695</v>
      </c>
      <c r="B34" s="260"/>
      <c r="C34" s="260"/>
      <c r="D34" s="260"/>
      <c r="E34" s="189" t="s">
        <v>617</v>
      </c>
      <c r="F34" s="297" t="s">
        <v>696</v>
      </c>
      <c r="G34" s="297"/>
      <c r="H34" s="297"/>
      <c r="I34" s="190" t="s">
        <v>570</v>
      </c>
      <c r="J34" s="297" t="s">
        <v>697</v>
      </c>
      <c r="K34" s="297"/>
      <c r="L34" s="297"/>
      <c r="M34" s="297"/>
      <c r="N34" s="273" t="s">
        <v>570</v>
      </c>
      <c r="O34" s="274"/>
    </row>
    <row r="35" spans="1:15" ht="15" customHeight="1" x14ac:dyDescent="0.2">
      <c r="A35" s="259" t="s">
        <v>698</v>
      </c>
      <c r="B35" s="260"/>
      <c r="C35" s="260"/>
      <c r="D35" s="260"/>
      <c r="E35" s="191" t="s">
        <v>570</v>
      </c>
      <c r="F35" s="261" t="s">
        <v>699</v>
      </c>
      <c r="G35" s="261"/>
      <c r="H35" s="261"/>
      <c r="I35" s="261"/>
      <c r="J35" s="261" t="s">
        <v>700</v>
      </c>
      <c r="K35" s="261"/>
      <c r="L35" s="261"/>
      <c r="M35" s="261"/>
      <c r="N35" s="261"/>
      <c r="O35" s="263"/>
    </row>
    <row r="36" spans="1:15" ht="15" customHeight="1" thickBot="1" x14ac:dyDescent="0.25">
      <c r="A36" s="265" t="s">
        <v>699</v>
      </c>
      <c r="B36" s="266"/>
      <c r="C36" s="266"/>
      <c r="D36" s="266"/>
      <c r="E36" s="266"/>
      <c r="F36" s="262"/>
      <c r="G36" s="262"/>
      <c r="H36" s="262"/>
      <c r="I36" s="262"/>
      <c r="J36" s="262"/>
      <c r="K36" s="262"/>
      <c r="L36" s="262"/>
      <c r="M36" s="262"/>
      <c r="N36" s="262"/>
      <c r="O36" s="264"/>
    </row>
    <row r="37" spans="1:15" ht="13.5" customHeight="1" x14ac:dyDescent="0.2">
      <c r="A37" s="279" t="s">
        <v>436</v>
      </c>
      <c r="B37" s="280"/>
      <c r="C37" s="29" t="str">
        <f>$D$9&amp;""</f>
        <v>37673.3.GV3</v>
      </c>
      <c r="D37" s="42" t="s">
        <v>438</v>
      </c>
      <c r="E37" s="29" t="str">
        <f>$G$9&amp;""</f>
        <v>R-2721 A</v>
      </c>
      <c r="F37" s="33"/>
      <c r="G37" s="53" t="s">
        <v>0</v>
      </c>
      <c r="H37" s="33" t="str">
        <f>$I$16&amp;"   "&amp;$K$16&amp;"   "&amp;$M$16&amp;" "</f>
        <v xml:space="preserve">Wake       </v>
      </c>
      <c r="I37" s="33"/>
      <c r="J37" s="33"/>
      <c r="K37" s="33"/>
      <c r="L37" s="25" t="s">
        <v>55</v>
      </c>
      <c r="M37" s="110">
        <f>IF(D39&lt;&gt;"",MAX('General Project Information'!$M$7)+1,"")</f>
        <v>2</v>
      </c>
      <c r="N37" s="42" t="s">
        <v>56</v>
      </c>
      <c r="O37" s="77">
        <f>'General Project Information'!$O$7</f>
        <v>10</v>
      </c>
    </row>
    <row r="38" spans="1:15" ht="19.5" customHeight="1" x14ac:dyDescent="0.2">
      <c r="A38" s="183"/>
      <c r="B38" s="184"/>
      <c r="C38" s="184"/>
      <c r="D38" s="304" t="s">
        <v>633</v>
      </c>
      <c r="E38" s="304"/>
      <c r="F38" s="304"/>
      <c r="G38" s="304"/>
      <c r="H38" s="304"/>
      <c r="I38" s="304"/>
      <c r="J38" s="304"/>
      <c r="K38" s="304"/>
      <c r="L38" s="184"/>
      <c r="M38" s="184"/>
      <c r="N38" s="184"/>
      <c r="O38" s="185"/>
    </row>
    <row r="39" spans="1:15" ht="15" customHeight="1" x14ac:dyDescent="0.2">
      <c r="A39" s="281" t="s">
        <v>643</v>
      </c>
      <c r="B39" s="282"/>
      <c r="C39" s="283"/>
      <c r="D39" s="276" t="s">
        <v>874</v>
      </c>
      <c r="E39" s="277"/>
      <c r="F39" s="277"/>
      <c r="G39" s="284"/>
      <c r="H39" s="303" t="s">
        <v>686</v>
      </c>
      <c r="I39" s="303"/>
      <c r="J39" s="276" t="s">
        <v>852</v>
      </c>
      <c r="K39" s="277"/>
      <c r="L39" s="277"/>
      <c r="M39" s="277"/>
      <c r="N39" s="277"/>
      <c r="O39" s="278"/>
    </row>
    <row r="40" spans="1:15" ht="15" customHeight="1" x14ac:dyDescent="0.2">
      <c r="A40" s="285" t="s">
        <v>685</v>
      </c>
      <c r="B40" s="286"/>
      <c r="C40" s="286"/>
      <c r="D40" s="286"/>
      <c r="E40" s="287"/>
      <c r="F40" s="291" t="s">
        <v>638</v>
      </c>
      <c r="G40" s="292"/>
      <c r="H40" s="276" t="s">
        <v>17</v>
      </c>
      <c r="I40" s="284"/>
      <c r="J40" s="276"/>
      <c r="K40" s="284"/>
      <c r="L40" s="276"/>
      <c r="M40" s="284"/>
      <c r="N40" s="293"/>
      <c r="O40" s="294"/>
    </row>
    <row r="41" spans="1:15" ht="15" customHeight="1" x14ac:dyDescent="0.2">
      <c r="A41" s="288"/>
      <c r="B41" s="289"/>
      <c r="C41" s="289"/>
      <c r="D41" s="289"/>
      <c r="E41" s="290"/>
      <c r="F41" s="291" t="s">
        <v>639</v>
      </c>
      <c r="G41" s="292"/>
      <c r="H41" s="276" t="s">
        <v>32</v>
      </c>
      <c r="I41" s="284"/>
      <c r="J41" s="276"/>
      <c r="K41" s="284"/>
      <c r="L41" s="276"/>
      <c r="M41" s="284"/>
      <c r="N41" s="295"/>
      <c r="O41" s="296"/>
    </row>
    <row r="42" spans="1:15" ht="15" customHeight="1" x14ac:dyDescent="0.2">
      <c r="A42" s="281" t="s">
        <v>62</v>
      </c>
      <c r="B42" s="282"/>
      <c r="C42" s="283"/>
      <c r="D42" s="276"/>
      <c r="E42" s="284"/>
      <c r="F42" s="276"/>
      <c r="G42" s="284"/>
      <c r="H42" s="276"/>
      <c r="I42" s="284"/>
      <c r="J42" s="276"/>
      <c r="K42" s="284"/>
      <c r="L42" s="276"/>
      <c r="M42" s="284"/>
      <c r="N42" s="298"/>
      <c r="O42" s="299"/>
    </row>
    <row r="43" spans="1:15" ht="15" customHeight="1" x14ac:dyDescent="0.2">
      <c r="A43" s="281" t="s">
        <v>721</v>
      </c>
      <c r="B43" s="282"/>
      <c r="C43" s="283"/>
      <c r="D43" s="276"/>
      <c r="E43" s="284"/>
      <c r="F43" s="276"/>
      <c r="G43" s="284"/>
      <c r="H43" s="276"/>
      <c r="I43" s="284"/>
      <c r="J43" s="276"/>
      <c r="K43" s="284"/>
      <c r="L43" s="276"/>
      <c r="M43" s="284"/>
      <c r="N43" s="267"/>
      <c r="O43" s="268"/>
    </row>
    <row r="44" spans="1:15" ht="15" customHeight="1" x14ac:dyDescent="0.2">
      <c r="A44" s="130" t="s">
        <v>806</v>
      </c>
      <c r="B44" s="131"/>
      <c r="C44" s="132"/>
      <c r="D44" s="133" t="s">
        <v>570</v>
      </c>
      <c r="E44" s="47" t="s">
        <v>498</v>
      </c>
      <c r="F44" s="269"/>
      <c r="G44" s="269"/>
      <c r="H44" s="269"/>
      <c r="I44" s="269"/>
      <c r="J44" s="269"/>
      <c r="K44" s="269"/>
      <c r="L44" s="269"/>
      <c r="M44" s="269"/>
      <c r="N44" s="269"/>
      <c r="O44" s="270"/>
    </row>
    <row r="45" spans="1:15" ht="15" customHeight="1" x14ac:dyDescent="0.2">
      <c r="A45" s="271" t="s">
        <v>778</v>
      </c>
      <c r="B45" s="272"/>
      <c r="C45" s="272"/>
      <c r="D45" s="275" t="s">
        <v>853</v>
      </c>
      <c r="E45" s="269"/>
      <c r="F45" s="269"/>
      <c r="G45" s="269"/>
      <c r="H45" s="269"/>
      <c r="I45" s="270"/>
      <c r="J45" s="271" t="s">
        <v>325</v>
      </c>
      <c r="K45" s="272"/>
      <c r="L45" s="272"/>
      <c r="M45" s="276" t="s">
        <v>7</v>
      </c>
      <c r="N45" s="277"/>
      <c r="O45" s="278"/>
    </row>
    <row r="46" spans="1:15" ht="15" customHeight="1" x14ac:dyDescent="0.2">
      <c r="A46" s="259" t="s">
        <v>695</v>
      </c>
      <c r="B46" s="260"/>
      <c r="C46" s="260"/>
      <c r="D46" s="260"/>
      <c r="E46" s="189" t="s">
        <v>570</v>
      </c>
      <c r="F46" s="297" t="s">
        <v>696</v>
      </c>
      <c r="G46" s="297"/>
      <c r="H46" s="297"/>
      <c r="I46" s="190" t="str">
        <f>IF(OR(E46="No",M45="N/A"),"N/A","")</f>
        <v>N/A</v>
      </c>
      <c r="J46" s="297" t="s">
        <v>697</v>
      </c>
      <c r="K46" s="297"/>
      <c r="L46" s="297"/>
      <c r="M46" s="297"/>
      <c r="N46" s="273" t="s">
        <v>617</v>
      </c>
      <c r="O46" s="274"/>
    </row>
    <row r="47" spans="1:15" ht="15" customHeight="1" x14ac:dyDescent="0.2">
      <c r="A47" s="259" t="s">
        <v>698</v>
      </c>
      <c r="B47" s="260"/>
      <c r="C47" s="260"/>
      <c r="D47" s="260"/>
      <c r="E47" s="191" t="str">
        <f>IF(E46="No","N/A","")</f>
        <v>N/A</v>
      </c>
      <c r="F47" s="261" t="s">
        <v>699</v>
      </c>
      <c r="G47" s="261"/>
      <c r="H47" s="261"/>
      <c r="I47" s="261"/>
      <c r="J47" s="261" t="s">
        <v>700</v>
      </c>
      <c r="K47" s="261"/>
      <c r="L47" s="261"/>
      <c r="M47" s="261"/>
      <c r="N47" s="261"/>
      <c r="O47" s="263"/>
    </row>
    <row r="48" spans="1:15" ht="15" customHeight="1" thickBot="1" x14ac:dyDescent="0.25">
      <c r="A48" s="265" t="s">
        <v>699</v>
      </c>
      <c r="B48" s="266"/>
      <c r="C48" s="266"/>
      <c r="D48" s="266"/>
      <c r="E48" s="266"/>
      <c r="F48" s="262"/>
      <c r="G48" s="262"/>
      <c r="H48" s="262"/>
      <c r="I48" s="262"/>
      <c r="J48" s="262"/>
      <c r="K48" s="262"/>
      <c r="L48" s="262"/>
      <c r="M48" s="262"/>
      <c r="N48" s="262"/>
      <c r="O48" s="264"/>
    </row>
    <row r="49" spans="1:15" ht="15" customHeight="1" x14ac:dyDescent="0.2">
      <c r="A49" s="300"/>
      <c r="B49" s="301"/>
      <c r="C49" s="301"/>
      <c r="D49" s="301"/>
      <c r="E49" s="301"/>
      <c r="F49" s="301"/>
      <c r="G49" s="301"/>
      <c r="H49" s="301"/>
      <c r="I49" s="301"/>
      <c r="J49" s="301"/>
      <c r="K49" s="301"/>
      <c r="L49" s="301"/>
      <c r="M49" s="301"/>
      <c r="N49" s="301"/>
      <c r="O49" s="302"/>
    </row>
    <row r="50" spans="1:15" ht="15" customHeight="1" x14ac:dyDescent="0.2">
      <c r="A50" s="281" t="s">
        <v>644</v>
      </c>
      <c r="B50" s="282"/>
      <c r="C50" s="283"/>
      <c r="D50" s="276"/>
      <c r="E50" s="277"/>
      <c r="F50" s="277"/>
      <c r="G50" s="284"/>
      <c r="H50" s="303" t="s">
        <v>686</v>
      </c>
      <c r="I50" s="303"/>
      <c r="J50" s="276"/>
      <c r="K50" s="277"/>
      <c r="L50" s="277"/>
      <c r="M50" s="277"/>
      <c r="N50" s="277"/>
      <c r="O50" s="278"/>
    </row>
    <row r="51" spans="1:15" ht="15" customHeight="1" x14ac:dyDescent="0.2">
      <c r="A51" s="285" t="s">
        <v>685</v>
      </c>
      <c r="B51" s="286"/>
      <c r="C51" s="286"/>
      <c r="D51" s="286"/>
      <c r="E51" s="287"/>
      <c r="F51" s="291" t="s">
        <v>638</v>
      </c>
      <c r="G51" s="292"/>
      <c r="H51" s="276"/>
      <c r="I51" s="284"/>
      <c r="J51" s="276"/>
      <c r="K51" s="284"/>
      <c r="L51" s="276"/>
      <c r="M51" s="284"/>
      <c r="N51" s="293"/>
      <c r="O51" s="294"/>
    </row>
    <row r="52" spans="1:15" ht="15" customHeight="1" x14ac:dyDescent="0.2">
      <c r="A52" s="288"/>
      <c r="B52" s="289"/>
      <c r="C52" s="289"/>
      <c r="D52" s="289"/>
      <c r="E52" s="290"/>
      <c r="F52" s="291" t="s">
        <v>639</v>
      </c>
      <c r="G52" s="292"/>
      <c r="H52" s="276"/>
      <c r="I52" s="284"/>
      <c r="J52" s="276"/>
      <c r="K52" s="284"/>
      <c r="L52" s="276"/>
      <c r="M52" s="284"/>
      <c r="N52" s="295"/>
      <c r="O52" s="296"/>
    </row>
    <row r="53" spans="1:15" ht="15" customHeight="1" x14ac:dyDescent="0.2">
      <c r="A53" s="281" t="s">
        <v>62</v>
      </c>
      <c r="B53" s="282"/>
      <c r="C53" s="283"/>
      <c r="D53" s="276"/>
      <c r="E53" s="284"/>
      <c r="F53" s="276"/>
      <c r="G53" s="284"/>
      <c r="H53" s="276"/>
      <c r="I53" s="284"/>
      <c r="J53" s="276"/>
      <c r="K53" s="284"/>
      <c r="L53" s="276"/>
      <c r="M53" s="284"/>
      <c r="N53" s="298"/>
      <c r="O53" s="299"/>
    </row>
    <row r="54" spans="1:15" ht="15" customHeight="1" x14ac:dyDescent="0.2">
      <c r="A54" s="281" t="s">
        <v>721</v>
      </c>
      <c r="B54" s="282"/>
      <c r="C54" s="283"/>
      <c r="D54" s="276"/>
      <c r="E54" s="284"/>
      <c r="F54" s="276"/>
      <c r="G54" s="284"/>
      <c r="H54" s="276"/>
      <c r="I54" s="284"/>
      <c r="J54" s="276"/>
      <c r="K54" s="284"/>
      <c r="L54" s="276"/>
      <c r="M54" s="284"/>
      <c r="N54" s="267"/>
      <c r="O54" s="268"/>
    </row>
    <row r="55" spans="1:15" ht="15" customHeight="1" x14ac:dyDescent="0.2">
      <c r="A55" s="130" t="s">
        <v>806</v>
      </c>
      <c r="B55" s="131"/>
      <c r="C55" s="132"/>
      <c r="D55" s="133"/>
      <c r="E55" s="47" t="s">
        <v>498</v>
      </c>
      <c r="F55" s="269"/>
      <c r="G55" s="269"/>
      <c r="H55" s="269"/>
      <c r="I55" s="269"/>
      <c r="J55" s="269"/>
      <c r="K55" s="269"/>
      <c r="L55" s="269"/>
      <c r="M55" s="269"/>
      <c r="N55" s="269"/>
      <c r="O55" s="270"/>
    </row>
    <row r="56" spans="1:15" ht="15" customHeight="1" x14ac:dyDescent="0.2">
      <c r="A56" s="271" t="s">
        <v>778</v>
      </c>
      <c r="B56" s="272"/>
      <c r="C56" s="272"/>
      <c r="D56" s="275"/>
      <c r="E56" s="269"/>
      <c r="F56" s="269"/>
      <c r="G56" s="269"/>
      <c r="H56" s="269"/>
      <c r="I56" s="270"/>
      <c r="J56" s="271" t="s">
        <v>325</v>
      </c>
      <c r="K56" s="272"/>
      <c r="L56" s="272"/>
      <c r="M56" s="276"/>
      <c r="N56" s="277"/>
      <c r="O56" s="278"/>
    </row>
    <row r="57" spans="1:15" ht="15" customHeight="1" x14ac:dyDescent="0.2">
      <c r="A57" s="259" t="s">
        <v>695</v>
      </c>
      <c r="B57" s="260"/>
      <c r="C57" s="260"/>
      <c r="D57" s="260"/>
      <c r="E57" s="189"/>
      <c r="F57" s="297" t="s">
        <v>696</v>
      </c>
      <c r="G57" s="297"/>
      <c r="H57" s="297"/>
      <c r="I57" s="190" t="str">
        <f>IF(OR(E57="No",M56="N/A"),"N/A","")</f>
        <v/>
      </c>
      <c r="J57" s="297" t="s">
        <v>697</v>
      </c>
      <c r="K57" s="297"/>
      <c r="L57" s="297"/>
      <c r="M57" s="297"/>
      <c r="N57" s="273" t="str">
        <f>IF(OR(I57="No",I57="N/A",),"N/A","")</f>
        <v/>
      </c>
      <c r="O57" s="274"/>
    </row>
    <row r="58" spans="1:15" ht="15" customHeight="1" x14ac:dyDescent="0.2">
      <c r="A58" s="259" t="s">
        <v>698</v>
      </c>
      <c r="B58" s="260"/>
      <c r="C58" s="260"/>
      <c r="D58" s="260"/>
      <c r="E58" s="191" t="str">
        <f>IF(E57="No","N/A","")</f>
        <v/>
      </c>
      <c r="F58" s="261" t="s">
        <v>699</v>
      </c>
      <c r="G58" s="261"/>
      <c r="H58" s="261"/>
      <c r="I58" s="261"/>
      <c r="J58" s="261" t="s">
        <v>700</v>
      </c>
      <c r="K58" s="261"/>
      <c r="L58" s="261"/>
      <c r="M58" s="261"/>
      <c r="N58" s="261"/>
      <c r="O58" s="263"/>
    </row>
    <row r="59" spans="1:15" ht="15" customHeight="1" thickBot="1" x14ac:dyDescent="0.25">
      <c r="A59" s="265" t="s">
        <v>699</v>
      </c>
      <c r="B59" s="266"/>
      <c r="C59" s="266"/>
      <c r="D59" s="266"/>
      <c r="E59" s="266"/>
      <c r="F59" s="262"/>
      <c r="G59" s="262"/>
      <c r="H59" s="262"/>
      <c r="I59" s="262"/>
      <c r="J59" s="262"/>
      <c r="K59" s="262"/>
      <c r="L59" s="262"/>
      <c r="M59" s="262"/>
      <c r="N59" s="262"/>
      <c r="O59" s="264"/>
    </row>
    <row r="60" spans="1:15" ht="15" customHeight="1" x14ac:dyDescent="0.2">
      <c r="A60" s="300"/>
      <c r="B60" s="301"/>
      <c r="C60" s="301"/>
      <c r="D60" s="301"/>
      <c r="E60" s="301"/>
      <c r="F60" s="301"/>
      <c r="G60" s="301"/>
      <c r="H60" s="301"/>
      <c r="I60" s="301"/>
      <c r="J60" s="301"/>
      <c r="K60" s="301"/>
      <c r="L60" s="301"/>
      <c r="M60" s="301"/>
      <c r="N60" s="301"/>
      <c r="O60" s="302"/>
    </row>
    <row r="61" spans="1:15" ht="15" customHeight="1" x14ac:dyDescent="0.2">
      <c r="A61" s="281" t="s">
        <v>645</v>
      </c>
      <c r="B61" s="282"/>
      <c r="C61" s="283"/>
      <c r="D61" s="276"/>
      <c r="E61" s="277"/>
      <c r="F61" s="277"/>
      <c r="G61" s="284"/>
      <c r="H61" s="303" t="s">
        <v>686</v>
      </c>
      <c r="I61" s="303"/>
      <c r="J61" s="276"/>
      <c r="K61" s="277"/>
      <c r="L61" s="277"/>
      <c r="M61" s="277"/>
      <c r="N61" s="277"/>
      <c r="O61" s="278"/>
    </row>
    <row r="62" spans="1:15" ht="15" customHeight="1" x14ac:dyDescent="0.2">
      <c r="A62" s="285" t="s">
        <v>685</v>
      </c>
      <c r="B62" s="286"/>
      <c r="C62" s="286"/>
      <c r="D62" s="286"/>
      <c r="E62" s="287"/>
      <c r="F62" s="291" t="s">
        <v>638</v>
      </c>
      <c r="G62" s="292"/>
      <c r="H62" s="276"/>
      <c r="I62" s="284"/>
      <c r="J62" s="276"/>
      <c r="K62" s="284"/>
      <c r="L62" s="276"/>
      <c r="M62" s="284"/>
      <c r="N62" s="293"/>
      <c r="O62" s="294"/>
    </row>
    <row r="63" spans="1:15" ht="15" customHeight="1" x14ac:dyDescent="0.2">
      <c r="A63" s="288"/>
      <c r="B63" s="289"/>
      <c r="C63" s="289"/>
      <c r="D63" s="289"/>
      <c r="E63" s="290"/>
      <c r="F63" s="291" t="s">
        <v>639</v>
      </c>
      <c r="G63" s="292"/>
      <c r="H63" s="276"/>
      <c r="I63" s="284"/>
      <c r="J63" s="276"/>
      <c r="K63" s="284"/>
      <c r="L63" s="276"/>
      <c r="M63" s="284"/>
      <c r="N63" s="295"/>
      <c r="O63" s="296"/>
    </row>
    <row r="64" spans="1:15" ht="15" customHeight="1" x14ac:dyDescent="0.2">
      <c r="A64" s="281" t="s">
        <v>62</v>
      </c>
      <c r="B64" s="282"/>
      <c r="C64" s="283"/>
      <c r="D64" s="276"/>
      <c r="E64" s="284"/>
      <c r="F64" s="276"/>
      <c r="G64" s="284"/>
      <c r="H64" s="276"/>
      <c r="I64" s="284"/>
      <c r="J64" s="276"/>
      <c r="K64" s="284"/>
      <c r="L64" s="276"/>
      <c r="M64" s="284"/>
      <c r="N64" s="298"/>
      <c r="O64" s="299"/>
    </row>
    <row r="65" spans="1:15" ht="15" customHeight="1" x14ac:dyDescent="0.2">
      <c r="A65" s="281" t="s">
        <v>721</v>
      </c>
      <c r="B65" s="282"/>
      <c r="C65" s="283"/>
      <c r="D65" s="276"/>
      <c r="E65" s="284"/>
      <c r="F65" s="276"/>
      <c r="G65" s="284"/>
      <c r="H65" s="276"/>
      <c r="I65" s="284"/>
      <c r="J65" s="276"/>
      <c r="K65" s="284"/>
      <c r="L65" s="276"/>
      <c r="M65" s="284"/>
      <c r="N65" s="267"/>
      <c r="O65" s="268"/>
    </row>
    <row r="66" spans="1:15" ht="15" customHeight="1" x14ac:dyDescent="0.2">
      <c r="A66" s="130" t="s">
        <v>806</v>
      </c>
      <c r="B66" s="131"/>
      <c r="C66" s="132"/>
      <c r="D66" s="133"/>
      <c r="E66" s="47" t="s">
        <v>498</v>
      </c>
      <c r="F66" s="269"/>
      <c r="G66" s="269"/>
      <c r="H66" s="269"/>
      <c r="I66" s="269"/>
      <c r="J66" s="269"/>
      <c r="K66" s="269"/>
      <c r="L66" s="269"/>
      <c r="M66" s="269"/>
      <c r="N66" s="269"/>
      <c r="O66" s="270"/>
    </row>
    <row r="67" spans="1:15" ht="15" customHeight="1" x14ac:dyDescent="0.2">
      <c r="A67" s="271" t="s">
        <v>778</v>
      </c>
      <c r="B67" s="272"/>
      <c r="C67" s="272"/>
      <c r="D67" s="275"/>
      <c r="E67" s="269"/>
      <c r="F67" s="269"/>
      <c r="G67" s="269"/>
      <c r="H67" s="269"/>
      <c r="I67" s="270"/>
      <c r="J67" s="271" t="s">
        <v>325</v>
      </c>
      <c r="K67" s="272"/>
      <c r="L67" s="272"/>
      <c r="M67" s="276"/>
      <c r="N67" s="277"/>
      <c r="O67" s="278"/>
    </row>
    <row r="68" spans="1:15" ht="15" customHeight="1" x14ac:dyDescent="0.2">
      <c r="A68" s="259" t="s">
        <v>695</v>
      </c>
      <c r="B68" s="260"/>
      <c r="C68" s="260"/>
      <c r="D68" s="260"/>
      <c r="E68" s="189"/>
      <c r="F68" s="297" t="s">
        <v>696</v>
      </c>
      <c r="G68" s="297"/>
      <c r="H68" s="297"/>
      <c r="I68" s="190" t="str">
        <f>IF(OR(E68="No",M67="N/A"),"N/A","")</f>
        <v/>
      </c>
      <c r="J68" s="297" t="s">
        <v>697</v>
      </c>
      <c r="K68" s="297"/>
      <c r="L68" s="297"/>
      <c r="M68" s="297"/>
      <c r="N68" s="273" t="str">
        <f>IF(OR(I68="No",I68="N/A",),"N/A","")</f>
        <v/>
      </c>
      <c r="O68" s="274"/>
    </row>
    <row r="69" spans="1:15" ht="15" customHeight="1" x14ac:dyDescent="0.2">
      <c r="A69" s="259" t="s">
        <v>698</v>
      </c>
      <c r="B69" s="260"/>
      <c r="C69" s="260"/>
      <c r="D69" s="260"/>
      <c r="E69" s="191" t="str">
        <f>IF(E68="No","N/A","")</f>
        <v/>
      </c>
      <c r="F69" s="261" t="s">
        <v>699</v>
      </c>
      <c r="G69" s="261"/>
      <c r="H69" s="261"/>
      <c r="I69" s="261"/>
      <c r="J69" s="261" t="s">
        <v>700</v>
      </c>
      <c r="K69" s="261"/>
      <c r="L69" s="261"/>
      <c r="M69" s="261"/>
      <c r="N69" s="261"/>
      <c r="O69" s="263"/>
    </row>
    <row r="70" spans="1:15" ht="15" customHeight="1" thickBot="1" x14ac:dyDescent="0.25">
      <c r="A70" s="265" t="s">
        <v>699</v>
      </c>
      <c r="B70" s="266"/>
      <c r="C70" s="266"/>
      <c r="D70" s="266"/>
      <c r="E70" s="266"/>
      <c r="F70" s="262"/>
      <c r="G70" s="262"/>
      <c r="H70" s="262"/>
      <c r="I70" s="262"/>
      <c r="J70" s="262"/>
      <c r="K70" s="262"/>
      <c r="L70" s="262"/>
      <c r="M70" s="262"/>
      <c r="N70" s="262"/>
      <c r="O70" s="264"/>
    </row>
    <row r="71" spans="1:15" ht="15" customHeight="1" x14ac:dyDescent="0.2">
      <c r="A71" s="300"/>
      <c r="B71" s="301"/>
      <c r="C71" s="301"/>
      <c r="D71" s="301"/>
      <c r="E71" s="301"/>
      <c r="F71" s="301"/>
      <c r="G71" s="301"/>
      <c r="H71" s="301"/>
      <c r="I71" s="301"/>
      <c r="J71" s="301"/>
      <c r="K71" s="301"/>
      <c r="L71" s="301"/>
      <c r="M71" s="301"/>
      <c r="N71" s="301"/>
      <c r="O71" s="302"/>
    </row>
    <row r="72" spans="1:15" ht="15" customHeight="1" x14ac:dyDescent="0.2">
      <c r="A72" s="281" t="s">
        <v>646</v>
      </c>
      <c r="B72" s="282"/>
      <c r="C72" s="283"/>
      <c r="D72" s="276"/>
      <c r="E72" s="277"/>
      <c r="F72" s="277"/>
      <c r="G72" s="284"/>
      <c r="H72" s="303" t="s">
        <v>686</v>
      </c>
      <c r="I72" s="303"/>
      <c r="J72" s="276"/>
      <c r="K72" s="277"/>
      <c r="L72" s="277"/>
      <c r="M72" s="277"/>
      <c r="N72" s="277"/>
      <c r="O72" s="278"/>
    </row>
    <row r="73" spans="1:15" ht="15" customHeight="1" x14ac:dyDescent="0.2">
      <c r="A73" s="285" t="s">
        <v>685</v>
      </c>
      <c r="B73" s="286"/>
      <c r="C73" s="286"/>
      <c r="D73" s="286"/>
      <c r="E73" s="287"/>
      <c r="F73" s="291" t="s">
        <v>638</v>
      </c>
      <c r="G73" s="292"/>
      <c r="H73" s="276"/>
      <c r="I73" s="284"/>
      <c r="J73" s="276"/>
      <c r="K73" s="284"/>
      <c r="L73" s="276"/>
      <c r="M73" s="284"/>
      <c r="N73" s="293"/>
      <c r="O73" s="294"/>
    </row>
    <row r="74" spans="1:15" ht="15" customHeight="1" x14ac:dyDescent="0.2">
      <c r="A74" s="288"/>
      <c r="B74" s="289"/>
      <c r="C74" s="289"/>
      <c r="D74" s="289"/>
      <c r="E74" s="290"/>
      <c r="F74" s="291" t="s">
        <v>639</v>
      </c>
      <c r="G74" s="292"/>
      <c r="H74" s="276"/>
      <c r="I74" s="284"/>
      <c r="J74" s="276"/>
      <c r="K74" s="284"/>
      <c r="L74" s="276"/>
      <c r="M74" s="284"/>
      <c r="N74" s="295"/>
      <c r="O74" s="296"/>
    </row>
    <row r="75" spans="1:15" ht="15" customHeight="1" x14ac:dyDescent="0.2">
      <c r="A75" s="281" t="s">
        <v>62</v>
      </c>
      <c r="B75" s="282"/>
      <c r="C75" s="283"/>
      <c r="D75" s="276"/>
      <c r="E75" s="284"/>
      <c r="F75" s="276"/>
      <c r="G75" s="284"/>
      <c r="H75" s="276"/>
      <c r="I75" s="284"/>
      <c r="J75" s="276"/>
      <c r="K75" s="284"/>
      <c r="L75" s="276"/>
      <c r="M75" s="284"/>
      <c r="N75" s="298"/>
      <c r="O75" s="299"/>
    </row>
    <row r="76" spans="1:15" ht="15" customHeight="1" x14ac:dyDescent="0.2">
      <c r="A76" s="281" t="s">
        <v>721</v>
      </c>
      <c r="B76" s="282"/>
      <c r="C76" s="283"/>
      <c r="D76" s="276"/>
      <c r="E76" s="284"/>
      <c r="F76" s="276"/>
      <c r="G76" s="284"/>
      <c r="H76" s="276"/>
      <c r="I76" s="284"/>
      <c r="J76" s="276"/>
      <c r="K76" s="284"/>
      <c r="L76" s="276"/>
      <c r="M76" s="284"/>
      <c r="N76" s="267"/>
      <c r="O76" s="268"/>
    </row>
    <row r="77" spans="1:15" ht="15" customHeight="1" x14ac:dyDescent="0.2">
      <c r="A77" s="130" t="s">
        <v>806</v>
      </c>
      <c r="B77" s="131"/>
      <c r="C77" s="132"/>
      <c r="D77" s="133"/>
      <c r="E77" s="47" t="s">
        <v>498</v>
      </c>
      <c r="F77" s="269"/>
      <c r="G77" s="269"/>
      <c r="H77" s="269"/>
      <c r="I77" s="269"/>
      <c r="J77" s="269"/>
      <c r="K77" s="269"/>
      <c r="L77" s="269"/>
      <c r="M77" s="269"/>
      <c r="N77" s="269"/>
      <c r="O77" s="270"/>
    </row>
    <row r="78" spans="1:15" ht="15" customHeight="1" x14ac:dyDescent="0.2">
      <c r="A78" s="271" t="s">
        <v>778</v>
      </c>
      <c r="B78" s="272"/>
      <c r="C78" s="272"/>
      <c r="D78" s="275"/>
      <c r="E78" s="269"/>
      <c r="F78" s="269"/>
      <c r="G78" s="269"/>
      <c r="H78" s="269"/>
      <c r="I78" s="270"/>
      <c r="J78" s="271" t="s">
        <v>325</v>
      </c>
      <c r="K78" s="272"/>
      <c r="L78" s="272"/>
      <c r="M78" s="276"/>
      <c r="N78" s="277"/>
      <c r="O78" s="278"/>
    </row>
    <row r="79" spans="1:15" ht="15" customHeight="1" x14ac:dyDescent="0.2">
      <c r="A79" s="259" t="s">
        <v>695</v>
      </c>
      <c r="B79" s="260"/>
      <c r="C79" s="260"/>
      <c r="D79" s="260"/>
      <c r="E79" s="189"/>
      <c r="F79" s="297" t="s">
        <v>696</v>
      </c>
      <c r="G79" s="297"/>
      <c r="H79" s="297"/>
      <c r="I79" s="190" t="str">
        <f>IF(OR(E79="No",M78="N/A"),"N/A","")</f>
        <v/>
      </c>
      <c r="J79" s="297" t="s">
        <v>697</v>
      </c>
      <c r="K79" s="297"/>
      <c r="L79" s="297"/>
      <c r="M79" s="297"/>
      <c r="N79" s="273" t="str">
        <f>IF(OR(I79="No",I79="N/A",),"N/A","")</f>
        <v/>
      </c>
      <c r="O79" s="274"/>
    </row>
    <row r="80" spans="1:15" ht="15" customHeight="1" x14ac:dyDescent="0.2">
      <c r="A80" s="259" t="s">
        <v>698</v>
      </c>
      <c r="B80" s="260"/>
      <c r="C80" s="260"/>
      <c r="D80" s="260"/>
      <c r="E80" s="191" t="str">
        <f>IF(E79="No","N/A","")</f>
        <v/>
      </c>
      <c r="F80" s="261" t="s">
        <v>699</v>
      </c>
      <c r="G80" s="261"/>
      <c r="H80" s="261"/>
      <c r="I80" s="261"/>
      <c r="J80" s="261" t="s">
        <v>700</v>
      </c>
      <c r="K80" s="261"/>
      <c r="L80" s="261"/>
      <c r="M80" s="261"/>
      <c r="N80" s="261"/>
      <c r="O80" s="263"/>
    </row>
    <row r="81" spans="1:16" ht="15" customHeight="1" thickBot="1" x14ac:dyDescent="0.25">
      <c r="A81" s="265" t="s">
        <v>699</v>
      </c>
      <c r="B81" s="266"/>
      <c r="C81" s="266"/>
      <c r="D81" s="266"/>
      <c r="E81" s="266"/>
      <c r="F81" s="262"/>
      <c r="G81" s="262"/>
      <c r="H81" s="262"/>
      <c r="I81" s="262"/>
      <c r="J81" s="262"/>
      <c r="K81" s="262"/>
      <c r="L81" s="262"/>
      <c r="M81" s="262"/>
      <c r="N81" s="262"/>
      <c r="O81" s="264"/>
    </row>
    <row r="82" spans="1:16" ht="13.5" customHeight="1" x14ac:dyDescent="0.2">
      <c r="A82" s="279" t="s">
        <v>436</v>
      </c>
      <c r="B82" s="280"/>
      <c r="C82" s="29" t="str">
        <f>$D$9&amp;""</f>
        <v>37673.3.GV3</v>
      </c>
      <c r="D82" s="42" t="s">
        <v>438</v>
      </c>
      <c r="E82" s="29" t="str">
        <f>$G$9&amp;""</f>
        <v>R-2721 A</v>
      </c>
      <c r="F82" s="33"/>
      <c r="G82" s="53" t="s">
        <v>0</v>
      </c>
      <c r="H82" s="33" t="str">
        <f>$I$16&amp;"   "&amp;$K$16&amp;"   "&amp;$M$16&amp;" "</f>
        <v xml:space="preserve">Wake       </v>
      </c>
      <c r="I82" s="33"/>
      <c r="J82" s="33"/>
      <c r="K82" s="33"/>
      <c r="L82" s="25" t="s">
        <v>55</v>
      </c>
      <c r="M82" s="110" t="str">
        <f>IF(D84&lt;&gt;"",MAX('General Project Information'!$M$37)+1,"")</f>
        <v/>
      </c>
      <c r="N82" s="42" t="s">
        <v>56</v>
      </c>
      <c r="O82" s="77">
        <f>'General Project Information'!$O$7</f>
        <v>10</v>
      </c>
    </row>
    <row r="83" spans="1:16" ht="19.5" customHeight="1" x14ac:dyDescent="0.2">
      <c r="A83" s="183"/>
      <c r="B83" s="184"/>
      <c r="C83" s="184"/>
      <c r="D83" s="304" t="s">
        <v>633</v>
      </c>
      <c r="E83" s="304"/>
      <c r="F83" s="304"/>
      <c r="G83" s="304"/>
      <c r="H83" s="304"/>
      <c r="I83" s="304"/>
      <c r="J83" s="304"/>
      <c r="K83" s="304"/>
      <c r="L83" s="184"/>
      <c r="M83" s="184"/>
      <c r="N83" s="184"/>
      <c r="O83" s="185"/>
    </row>
    <row r="84" spans="1:16" ht="15" customHeight="1" x14ac:dyDescent="0.2">
      <c r="A84" s="281" t="s">
        <v>723</v>
      </c>
      <c r="B84" s="282"/>
      <c r="C84" s="283"/>
      <c r="D84" s="276"/>
      <c r="E84" s="277"/>
      <c r="F84" s="277"/>
      <c r="G84" s="284"/>
      <c r="H84" s="303" t="s">
        <v>686</v>
      </c>
      <c r="I84" s="303"/>
      <c r="J84" s="276"/>
      <c r="K84" s="277"/>
      <c r="L84" s="277"/>
      <c r="M84" s="277"/>
      <c r="N84" s="277"/>
      <c r="O84" s="278"/>
    </row>
    <row r="85" spans="1:16" ht="15" customHeight="1" x14ac:dyDescent="0.2">
      <c r="A85" s="285" t="s">
        <v>685</v>
      </c>
      <c r="B85" s="286"/>
      <c r="C85" s="286"/>
      <c r="D85" s="286"/>
      <c r="E85" s="287"/>
      <c r="F85" s="291" t="s">
        <v>638</v>
      </c>
      <c r="G85" s="292"/>
      <c r="H85" s="276"/>
      <c r="I85" s="284"/>
      <c r="J85" s="276"/>
      <c r="K85" s="284"/>
      <c r="L85" s="276"/>
      <c r="M85" s="284"/>
      <c r="N85" s="293"/>
      <c r="O85" s="294"/>
    </row>
    <row r="86" spans="1:16" ht="15" customHeight="1" x14ac:dyDescent="0.2">
      <c r="A86" s="288"/>
      <c r="B86" s="289"/>
      <c r="C86" s="289"/>
      <c r="D86" s="289"/>
      <c r="E86" s="290"/>
      <c r="F86" s="291" t="s">
        <v>639</v>
      </c>
      <c r="G86" s="292"/>
      <c r="H86" s="276"/>
      <c r="I86" s="284"/>
      <c r="J86" s="276"/>
      <c r="K86" s="284"/>
      <c r="L86" s="276"/>
      <c r="M86" s="284"/>
      <c r="N86" s="295"/>
      <c r="O86" s="296"/>
    </row>
    <row r="87" spans="1:16" ht="15" customHeight="1" x14ac:dyDescent="0.2">
      <c r="A87" s="281" t="s">
        <v>62</v>
      </c>
      <c r="B87" s="282"/>
      <c r="C87" s="283"/>
      <c r="D87" s="276"/>
      <c r="E87" s="284"/>
      <c r="F87" s="276"/>
      <c r="G87" s="284"/>
      <c r="H87" s="276"/>
      <c r="I87" s="284"/>
      <c r="J87" s="276"/>
      <c r="K87" s="284"/>
      <c r="L87" s="276"/>
      <c r="M87" s="284"/>
      <c r="N87" s="298"/>
      <c r="O87" s="299"/>
    </row>
    <row r="88" spans="1:16" ht="15" customHeight="1" x14ac:dyDescent="0.2">
      <c r="A88" s="281" t="s">
        <v>721</v>
      </c>
      <c r="B88" s="282"/>
      <c r="C88" s="283"/>
      <c r="D88" s="276"/>
      <c r="E88" s="284"/>
      <c r="F88" s="276"/>
      <c r="G88" s="284"/>
      <c r="H88" s="276"/>
      <c r="I88" s="284"/>
      <c r="J88" s="276"/>
      <c r="K88" s="284"/>
      <c r="L88" s="276"/>
      <c r="M88" s="284"/>
      <c r="N88" s="267"/>
      <c r="O88" s="268"/>
    </row>
    <row r="89" spans="1:16" ht="15" customHeight="1" x14ac:dyDescent="0.2">
      <c r="A89" s="130" t="s">
        <v>806</v>
      </c>
      <c r="B89" s="131"/>
      <c r="C89" s="132"/>
      <c r="D89" s="133"/>
      <c r="E89" s="47" t="s">
        <v>498</v>
      </c>
      <c r="F89" s="269"/>
      <c r="G89" s="269"/>
      <c r="H89" s="269"/>
      <c r="I89" s="269"/>
      <c r="J89" s="269"/>
      <c r="K89" s="269"/>
      <c r="L89" s="269"/>
      <c r="M89" s="269"/>
      <c r="N89" s="269"/>
      <c r="O89" s="270"/>
    </row>
    <row r="90" spans="1:16" ht="15" customHeight="1" x14ac:dyDescent="0.2">
      <c r="A90" s="271" t="s">
        <v>778</v>
      </c>
      <c r="B90" s="272"/>
      <c r="C90" s="272"/>
      <c r="D90" s="275"/>
      <c r="E90" s="269"/>
      <c r="F90" s="269"/>
      <c r="G90" s="269"/>
      <c r="H90" s="269"/>
      <c r="I90" s="270"/>
      <c r="J90" s="271" t="s">
        <v>325</v>
      </c>
      <c r="K90" s="272"/>
      <c r="L90" s="272"/>
      <c r="M90" s="276"/>
      <c r="N90" s="277"/>
      <c r="O90" s="278"/>
    </row>
    <row r="91" spans="1:16" ht="15" customHeight="1" x14ac:dyDescent="0.2">
      <c r="A91" s="259" t="s">
        <v>695</v>
      </c>
      <c r="B91" s="260"/>
      <c r="C91" s="260"/>
      <c r="D91" s="260"/>
      <c r="E91" s="189"/>
      <c r="F91" s="297" t="s">
        <v>696</v>
      </c>
      <c r="G91" s="297"/>
      <c r="H91" s="297"/>
      <c r="I91" s="190" t="str">
        <f>IF(OR(E91="No",M90="N/A"),"N/A","")</f>
        <v/>
      </c>
      <c r="J91" s="297" t="s">
        <v>697</v>
      </c>
      <c r="K91" s="297"/>
      <c r="L91" s="297"/>
      <c r="M91" s="297"/>
      <c r="N91" s="273" t="str">
        <f>IF(OR(I91="No",I91="N/A",),"N/A","")</f>
        <v/>
      </c>
      <c r="O91" s="274"/>
    </row>
    <row r="92" spans="1:16" ht="15" customHeight="1" x14ac:dyDescent="0.2">
      <c r="A92" s="259" t="s">
        <v>698</v>
      </c>
      <c r="B92" s="260"/>
      <c r="C92" s="260"/>
      <c r="D92" s="260"/>
      <c r="E92" s="191" t="str">
        <f>IF(E91="No","N/A","")</f>
        <v/>
      </c>
      <c r="F92" s="261" t="s">
        <v>699</v>
      </c>
      <c r="G92" s="261"/>
      <c r="H92" s="261"/>
      <c r="I92" s="261"/>
      <c r="J92" s="261" t="s">
        <v>700</v>
      </c>
      <c r="K92" s="261"/>
      <c r="L92" s="261"/>
      <c r="M92" s="261"/>
      <c r="N92" s="261"/>
      <c r="O92" s="263"/>
    </row>
    <row r="93" spans="1:16" ht="15" customHeight="1" thickBot="1" x14ac:dyDescent="0.25">
      <c r="A93" s="265" t="s">
        <v>699</v>
      </c>
      <c r="B93" s="266"/>
      <c r="C93" s="266"/>
      <c r="D93" s="266"/>
      <c r="E93" s="266"/>
      <c r="F93" s="262"/>
      <c r="G93" s="262"/>
      <c r="H93" s="262"/>
      <c r="I93" s="262"/>
      <c r="J93" s="262"/>
      <c r="K93" s="262"/>
      <c r="L93" s="262"/>
      <c r="M93" s="262"/>
      <c r="N93" s="262"/>
      <c r="O93" s="264"/>
    </row>
    <row r="94" spans="1:16" ht="15" customHeight="1" x14ac:dyDescent="0.2">
      <c r="A94" s="300"/>
      <c r="B94" s="301"/>
      <c r="C94" s="301"/>
      <c r="D94" s="301"/>
      <c r="E94" s="301"/>
      <c r="F94" s="301"/>
      <c r="G94" s="301"/>
      <c r="H94" s="301"/>
      <c r="I94" s="301"/>
      <c r="J94" s="301"/>
      <c r="K94" s="301"/>
      <c r="L94" s="301"/>
      <c r="M94" s="301"/>
      <c r="N94" s="301"/>
      <c r="O94" s="302"/>
    </row>
    <row r="95" spans="1:16" ht="15" customHeight="1" x14ac:dyDescent="0.2">
      <c r="A95" s="281" t="s">
        <v>724</v>
      </c>
      <c r="B95" s="282"/>
      <c r="C95" s="283"/>
      <c r="D95" s="276"/>
      <c r="E95" s="277"/>
      <c r="F95" s="277"/>
      <c r="G95" s="284"/>
      <c r="H95" s="303" t="s">
        <v>686</v>
      </c>
      <c r="I95" s="303"/>
      <c r="J95" s="276"/>
      <c r="K95" s="277"/>
      <c r="L95" s="277"/>
      <c r="M95" s="277"/>
      <c r="N95" s="277"/>
      <c r="O95" s="278"/>
    </row>
    <row r="96" spans="1:16" ht="15" customHeight="1" x14ac:dyDescent="0.2">
      <c r="A96" s="285" t="s">
        <v>685</v>
      </c>
      <c r="B96" s="286"/>
      <c r="C96" s="286"/>
      <c r="D96" s="286"/>
      <c r="E96" s="287"/>
      <c r="F96" s="327" t="s">
        <v>638</v>
      </c>
      <c r="G96" s="328"/>
      <c r="H96" s="323"/>
      <c r="I96" s="324"/>
      <c r="J96" s="323"/>
      <c r="K96" s="324"/>
      <c r="L96" s="323"/>
      <c r="M96" s="324"/>
      <c r="N96" s="459"/>
      <c r="O96" s="460"/>
      <c r="P96" s="458"/>
    </row>
    <row r="97" spans="1:16" ht="15" customHeight="1" x14ac:dyDescent="0.2">
      <c r="A97" s="288"/>
      <c r="B97" s="289"/>
      <c r="C97" s="289"/>
      <c r="D97" s="289"/>
      <c r="E97" s="290"/>
      <c r="F97" s="329"/>
      <c r="G97" s="330"/>
      <c r="H97" s="325"/>
      <c r="I97" s="326"/>
      <c r="J97" s="325"/>
      <c r="K97" s="326"/>
      <c r="L97" s="325"/>
      <c r="M97" s="326"/>
      <c r="N97" s="461"/>
      <c r="O97" s="462"/>
      <c r="P97" s="458"/>
    </row>
    <row r="98" spans="1:16" ht="15" customHeight="1" x14ac:dyDescent="0.2">
      <c r="A98" s="477" t="s">
        <v>62</v>
      </c>
      <c r="B98" s="478"/>
      <c r="C98" s="479"/>
      <c r="D98" s="323"/>
      <c r="E98" s="324"/>
      <c r="F98" s="323"/>
      <c r="G98" s="324"/>
      <c r="H98" s="276"/>
      <c r="I98" s="284"/>
      <c r="J98" s="323"/>
      <c r="K98" s="324"/>
      <c r="L98" s="323"/>
      <c r="M98" s="324"/>
      <c r="N98" s="454"/>
      <c r="O98" s="455"/>
      <c r="P98" s="458"/>
    </row>
    <row r="99" spans="1:16" ht="15" customHeight="1" x14ac:dyDescent="0.2">
      <c r="A99" s="308"/>
      <c r="B99" s="309"/>
      <c r="C99" s="480"/>
      <c r="D99" s="325"/>
      <c r="E99" s="326"/>
      <c r="F99" s="325"/>
      <c r="G99" s="326"/>
      <c r="H99" s="276"/>
      <c r="I99" s="284"/>
      <c r="J99" s="325"/>
      <c r="K99" s="326"/>
      <c r="L99" s="325"/>
      <c r="M99" s="326"/>
      <c r="N99" s="456"/>
      <c r="O99" s="457"/>
      <c r="P99" s="458"/>
    </row>
    <row r="100" spans="1:16" ht="15" customHeight="1" x14ac:dyDescent="0.2">
      <c r="A100" s="130" t="s">
        <v>806</v>
      </c>
      <c r="B100" s="131"/>
      <c r="C100" s="132"/>
      <c r="D100" s="133"/>
      <c r="E100" s="47" t="s">
        <v>498</v>
      </c>
      <c r="F100" s="269"/>
      <c r="G100" s="269"/>
      <c r="H100" s="269"/>
      <c r="I100" s="269"/>
      <c r="J100" s="269"/>
      <c r="K100" s="269"/>
      <c r="L100" s="269"/>
      <c r="M100" s="269"/>
      <c r="N100" s="269"/>
      <c r="O100" s="270"/>
    </row>
    <row r="101" spans="1:16" ht="15" customHeight="1" x14ac:dyDescent="0.2">
      <c r="A101" s="271" t="s">
        <v>778</v>
      </c>
      <c r="B101" s="272"/>
      <c r="C101" s="272"/>
      <c r="D101" s="275"/>
      <c r="E101" s="269"/>
      <c r="F101" s="269"/>
      <c r="G101" s="269"/>
      <c r="H101" s="269"/>
      <c r="I101" s="270"/>
      <c r="J101" s="271" t="s">
        <v>325</v>
      </c>
      <c r="K101" s="272"/>
      <c r="L101" s="272"/>
      <c r="M101" s="276"/>
      <c r="N101" s="277"/>
      <c r="O101" s="278"/>
    </row>
    <row r="102" spans="1:16" ht="15" customHeight="1" x14ac:dyDescent="0.2">
      <c r="A102" s="331" t="s">
        <v>695</v>
      </c>
      <c r="B102" s="332"/>
      <c r="C102" s="332"/>
      <c r="D102" s="333"/>
      <c r="E102" s="337" t="e">
        <f>IF(#REF!="No","N/A","")</f>
        <v>#REF!</v>
      </c>
      <c r="F102" s="445" t="s">
        <v>696</v>
      </c>
      <c r="G102" s="446"/>
      <c r="H102" s="446"/>
      <c r="I102" s="490"/>
      <c r="J102" s="445" t="s">
        <v>697</v>
      </c>
      <c r="K102" s="446"/>
      <c r="L102" s="446"/>
      <c r="M102" s="446"/>
      <c r="N102" s="446"/>
      <c r="O102" s="447"/>
      <c r="P102" s="458"/>
    </row>
    <row r="103" spans="1:16" ht="15" customHeight="1" x14ac:dyDescent="0.2">
      <c r="A103" s="334"/>
      <c r="B103" s="335"/>
      <c r="C103" s="335"/>
      <c r="D103" s="336"/>
      <c r="E103" s="338"/>
      <c r="F103" s="448"/>
      <c r="G103" s="449"/>
      <c r="H103" s="449"/>
      <c r="I103" s="491"/>
      <c r="J103" s="448"/>
      <c r="K103" s="449"/>
      <c r="L103" s="449"/>
      <c r="M103" s="449"/>
      <c r="N103" s="449"/>
      <c r="O103" s="450"/>
      <c r="P103" s="458"/>
    </row>
    <row r="104" spans="1:16" ht="15" customHeight="1" thickBot="1" x14ac:dyDescent="0.25">
      <c r="A104" s="265" t="s">
        <v>699</v>
      </c>
      <c r="B104" s="266"/>
      <c r="C104" s="266"/>
      <c r="D104" s="266"/>
      <c r="E104" s="266"/>
      <c r="F104" s="451"/>
      <c r="G104" s="452"/>
      <c r="H104" s="452"/>
      <c r="I104" s="492"/>
      <c r="J104" s="451"/>
      <c r="K104" s="452"/>
      <c r="L104" s="452"/>
      <c r="M104" s="452"/>
      <c r="N104" s="452"/>
      <c r="O104" s="453"/>
    </row>
    <row r="105" spans="1:16" ht="15" customHeight="1" x14ac:dyDescent="0.2">
      <c r="A105" s="300"/>
      <c r="B105" s="301"/>
      <c r="C105" s="301"/>
      <c r="D105" s="301"/>
      <c r="E105" s="301"/>
      <c r="F105" s="301"/>
      <c r="G105" s="301"/>
      <c r="H105" s="301"/>
      <c r="I105" s="301"/>
      <c r="J105" s="301"/>
      <c r="K105" s="301"/>
      <c r="L105" s="301"/>
      <c r="M105" s="301"/>
      <c r="N105" s="301"/>
      <c r="O105" s="302"/>
    </row>
    <row r="106" spans="1:16" ht="15" customHeight="1" x14ac:dyDescent="0.2">
      <c r="A106" s="281" t="s">
        <v>725</v>
      </c>
      <c r="B106" s="282"/>
      <c r="C106" s="283"/>
      <c r="D106" s="276"/>
      <c r="E106" s="277"/>
      <c r="F106" s="277"/>
      <c r="G106" s="284"/>
      <c r="H106" s="303" t="s">
        <v>686</v>
      </c>
      <c r="I106" s="303"/>
      <c r="J106" s="276"/>
      <c r="K106" s="277"/>
      <c r="L106" s="277"/>
      <c r="M106" s="277"/>
      <c r="N106" s="277"/>
      <c r="O106" s="278"/>
    </row>
    <row r="107" spans="1:16" ht="15" customHeight="1" x14ac:dyDescent="0.2">
      <c r="A107" s="285" t="s">
        <v>685</v>
      </c>
      <c r="B107" s="286"/>
      <c r="C107" s="286"/>
      <c r="D107" s="286"/>
      <c r="E107" s="287"/>
      <c r="F107" s="291" t="s">
        <v>638</v>
      </c>
      <c r="G107" s="292"/>
      <c r="H107" s="276"/>
      <c r="I107" s="284"/>
      <c r="J107" s="276"/>
      <c r="K107" s="284"/>
      <c r="L107" s="276"/>
      <c r="M107" s="284"/>
      <c r="N107" s="293"/>
      <c r="O107" s="294"/>
    </row>
    <row r="108" spans="1:16" ht="15" customHeight="1" x14ac:dyDescent="0.2">
      <c r="A108" s="288"/>
      <c r="B108" s="289"/>
      <c r="C108" s="289"/>
      <c r="D108" s="289"/>
      <c r="E108" s="290"/>
      <c r="F108" s="291" t="s">
        <v>639</v>
      </c>
      <c r="G108" s="292"/>
      <c r="H108" s="276"/>
      <c r="I108" s="284"/>
      <c r="J108" s="276"/>
      <c r="K108" s="284"/>
      <c r="L108" s="276"/>
      <c r="M108" s="284"/>
      <c r="N108" s="295"/>
      <c r="O108" s="296"/>
    </row>
    <row r="109" spans="1:16" ht="15" customHeight="1" x14ac:dyDescent="0.2">
      <c r="A109" s="281" t="s">
        <v>62</v>
      </c>
      <c r="B109" s="282"/>
      <c r="C109" s="283"/>
      <c r="D109" s="276"/>
      <c r="E109" s="284"/>
      <c r="F109" s="276"/>
      <c r="G109" s="284"/>
      <c r="H109" s="276"/>
      <c r="I109" s="284"/>
      <c r="J109" s="276"/>
      <c r="K109" s="284"/>
      <c r="L109" s="276"/>
      <c r="M109" s="284"/>
      <c r="N109" s="298"/>
      <c r="O109" s="299"/>
    </row>
    <row r="110" spans="1:16" ht="15" customHeight="1" x14ac:dyDescent="0.2">
      <c r="A110" s="281" t="s">
        <v>721</v>
      </c>
      <c r="B110" s="282"/>
      <c r="C110" s="283"/>
      <c r="D110" s="276"/>
      <c r="E110" s="284"/>
      <c r="F110" s="276"/>
      <c r="G110" s="284"/>
      <c r="H110" s="276"/>
      <c r="I110" s="284"/>
      <c r="J110" s="276"/>
      <c r="K110" s="284"/>
      <c r="L110" s="276"/>
      <c r="M110" s="284"/>
      <c r="N110" s="267"/>
      <c r="O110" s="268"/>
    </row>
    <row r="111" spans="1:16" ht="15" customHeight="1" x14ac:dyDescent="0.2">
      <c r="A111" s="130" t="s">
        <v>806</v>
      </c>
      <c r="B111" s="131"/>
      <c r="C111" s="132"/>
      <c r="D111" s="133"/>
      <c r="E111" s="47" t="s">
        <v>498</v>
      </c>
      <c r="F111" s="269"/>
      <c r="G111" s="269"/>
      <c r="H111" s="269"/>
      <c r="I111" s="269"/>
      <c r="J111" s="269"/>
      <c r="K111" s="269"/>
      <c r="L111" s="269"/>
      <c r="M111" s="269"/>
      <c r="N111" s="269"/>
      <c r="O111" s="270"/>
    </row>
    <row r="112" spans="1:16" ht="15" customHeight="1" x14ac:dyDescent="0.2">
      <c r="A112" s="271" t="s">
        <v>778</v>
      </c>
      <c r="B112" s="272"/>
      <c r="C112" s="272"/>
      <c r="D112" s="275"/>
      <c r="E112" s="269"/>
      <c r="F112" s="269"/>
      <c r="G112" s="269"/>
      <c r="H112" s="269"/>
      <c r="I112" s="270"/>
      <c r="J112" s="271" t="s">
        <v>325</v>
      </c>
      <c r="K112" s="272"/>
      <c r="L112" s="272"/>
      <c r="M112" s="276"/>
      <c r="N112" s="277"/>
      <c r="O112" s="278"/>
    </row>
    <row r="113" spans="1:15" ht="15" customHeight="1" x14ac:dyDescent="0.2">
      <c r="A113" s="259" t="s">
        <v>695</v>
      </c>
      <c r="B113" s="260"/>
      <c r="C113" s="260"/>
      <c r="D113" s="260"/>
      <c r="E113" s="189"/>
      <c r="F113" s="297" t="s">
        <v>696</v>
      </c>
      <c r="G113" s="297"/>
      <c r="H113" s="297"/>
      <c r="I113" s="190" t="str">
        <f>IF(OR(E113="No",M112="N/A"),"N/A","")</f>
        <v/>
      </c>
      <c r="J113" s="297" t="s">
        <v>697</v>
      </c>
      <c r="K113" s="297"/>
      <c r="L113" s="297"/>
      <c r="M113" s="297"/>
      <c r="N113" s="273" t="str">
        <f>IF(OR(I113="No",I113="N/A",),"N/A","")</f>
        <v/>
      </c>
      <c r="O113" s="274"/>
    </row>
    <row r="114" spans="1:15" ht="15" customHeight="1" x14ac:dyDescent="0.2">
      <c r="A114" s="259" t="s">
        <v>698</v>
      </c>
      <c r="B114" s="260"/>
      <c r="C114" s="260"/>
      <c r="D114" s="260"/>
      <c r="E114" s="191" t="str">
        <f>IF(E113="No","N/A","")</f>
        <v/>
      </c>
      <c r="F114" s="261" t="s">
        <v>699</v>
      </c>
      <c r="G114" s="261"/>
      <c r="H114" s="261"/>
      <c r="I114" s="261"/>
      <c r="J114" s="261" t="s">
        <v>700</v>
      </c>
      <c r="K114" s="261"/>
      <c r="L114" s="261"/>
      <c r="M114" s="261"/>
      <c r="N114" s="261"/>
      <c r="O114" s="263"/>
    </row>
    <row r="115" spans="1:15" ht="15" customHeight="1" thickBot="1" x14ac:dyDescent="0.25">
      <c r="A115" s="265" t="s">
        <v>699</v>
      </c>
      <c r="B115" s="266"/>
      <c r="C115" s="266"/>
      <c r="D115" s="266"/>
      <c r="E115" s="266"/>
      <c r="F115" s="262"/>
      <c r="G115" s="262"/>
      <c r="H115" s="262"/>
      <c r="I115" s="262"/>
      <c r="J115" s="262"/>
      <c r="K115" s="262"/>
      <c r="L115" s="262"/>
      <c r="M115" s="262"/>
      <c r="N115" s="262"/>
      <c r="O115" s="264"/>
    </row>
    <row r="116" spans="1:15" ht="15" customHeight="1" x14ac:dyDescent="0.2">
      <c r="A116" s="300"/>
      <c r="B116" s="301"/>
      <c r="C116" s="301"/>
      <c r="D116" s="301"/>
      <c r="E116" s="301"/>
      <c r="F116" s="301"/>
      <c r="G116" s="301"/>
      <c r="H116" s="301"/>
      <c r="I116" s="301"/>
      <c r="J116" s="301"/>
      <c r="K116" s="301"/>
      <c r="L116" s="301"/>
      <c r="M116" s="301"/>
      <c r="N116" s="301"/>
      <c r="O116" s="302"/>
    </row>
    <row r="117" spans="1:15" ht="15" customHeight="1" x14ac:dyDescent="0.2">
      <c r="A117" s="281" t="s">
        <v>726</v>
      </c>
      <c r="B117" s="282"/>
      <c r="C117" s="283"/>
      <c r="D117" s="276"/>
      <c r="E117" s="277"/>
      <c r="F117" s="277"/>
      <c r="G117" s="284"/>
      <c r="H117" s="303" t="s">
        <v>686</v>
      </c>
      <c r="I117" s="303"/>
      <c r="J117" s="276"/>
      <c r="K117" s="277"/>
      <c r="L117" s="277"/>
      <c r="M117" s="277"/>
      <c r="N117" s="277"/>
      <c r="O117" s="278"/>
    </row>
    <row r="118" spans="1:15" ht="15" customHeight="1" x14ac:dyDescent="0.2">
      <c r="A118" s="285" t="s">
        <v>685</v>
      </c>
      <c r="B118" s="286"/>
      <c r="C118" s="286"/>
      <c r="D118" s="286"/>
      <c r="E118" s="287"/>
      <c r="F118" s="291" t="s">
        <v>638</v>
      </c>
      <c r="G118" s="292"/>
      <c r="H118" s="276"/>
      <c r="I118" s="284"/>
      <c r="J118" s="276"/>
      <c r="K118" s="284"/>
      <c r="L118" s="276"/>
      <c r="M118" s="284"/>
      <c r="N118" s="293"/>
      <c r="O118" s="294"/>
    </row>
    <row r="119" spans="1:15" ht="15" customHeight="1" x14ac:dyDescent="0.2">
      <c r="A119" s="288"/>
      <c r="B119" s="289"/>
      <c r="C119" s="289"/>
      <c r="D119" s="289"/>
      <c r="E119" s="290"/>
      <c r="F119" s="291" t="s">
        <v>639</v>
      </c>
      <c r="G119" s="292"/>
      <c r="H119" s="276"/>
      <c r="I119" s="284"/>
      <c r="J119" s="276"/>
      <c r="K119" s="284"/>
      <c r="L119" s="276"/>
      <c r="M119" s="284"/>
      <c r="N119" s="295"/>
      <c r="O119" s="296"/>
    </row>
    <row r="120" spans="1:15" ht="15" customHeight="1" x14ac:dyDescent="0.2">
      <c r="A120" s="281" t="s">
        <v>62</v>
      </c>
      <c r="B120" s="282"/>
      <c r="C120" s="283"/>
      <c r="D120" s="276"/>
      <c r="E120" s="284"/>
      <c r="F120" s="276"/>
      <c r="G120" s="284"/>
      <c r="H120" s="276"/>
      <c r="I120" s="284"/>
      <c r="J120" s="276"/>
      <c r="K120" s="284"/>
      <c r="L120" s="276"/>
      <c r="M120" s="284"/>
      <c r="N120" s="298"/>
      <c r="O120" s="299"/>
    </row>
    <row r="121" spans="1:15" ht="15" customHeight="1" x14ac:dyDescent="0.2">
      <c r="A121" s="281" t="s">
        <v>721</v>
      </c>
      <c r="B121" s="282"/>
      <c r="C121" s="283"/>
      <c r="D121" s="276"/>
      <c r="E121" s="284"/>
      <c r="F121" s="276"/>
      <c r="G121" s="284"/>
      <c r="H121" s="276"/>
      <c r="I121" s="284"/>
      <c r="J121" s="276"/>
      <c r="K121" s="284"/>
      <c r="L121" s="276"/>
      <c r="M121" s="284"/>
      <c r="N121" s="267"/>
      <c r="O121" s="268"/>
    </row>
    <row r="122" spans="1:15" ht="15" customHeight="1" x14ac:dyDescent="0.2">
      <c r="A122" s="130" t="s">
        <v>806</v>
      </c>
      <c r="B122" s="131"/>
      <c r="C122" s="132"/>
      <c r="D122" s="133"/>
      <c r="E122" s="47" t="s">
        <v>498</v>
      </c>
      <c r="F122" s="269"/>
      <c r="G122" s="269"/>
      <c r="H122" s="269"/>
      <c r="I122" s="269"/>
      <c r="J122" s="269"/>
      <c r="K122" s="269"/>
      <c r="L122" s="269"/>
      <c r="M122" s="269"/>
      <c r="N122" s="269"/>
      <c r="O122" s="270"/>
    </row>
    <row r="123" spans="1:15" ht="15" customHeight="1" x14ac:dyDescent="0.2">
      <c r="A123" s="271" t="s">
        <v>778</v>
      </c>
      <c r="B123" s="272"/>
      <c r="C123" s="272"/>
      <c r="D123" s="275"/>
      <c r="E123" s="269"/>
      <c r="F123" s="269"/>
      <c r="G123" s="269"/>
      <c r="H123" s="269"/>
      <c r="I123" s="270"/>
      <c r="J123" s="271" t="s">
        <v>325</v>
      </c>
      <c r="K123" s="272"/>
      <c r="L123" s="272"/>
      <c r="M123" s="276"/>
      <c r="N123" s="277"/>
      <c r="O123" s="278"/>
    </row>
    <row r="124" spans="1:15" ht="15" customHeight="1" x14ac:dyDescent="0.2">
      <c r="A124" s="259" t="s">
        <v>695</v>
      </c>
      <c r="B124" s="260"/>
      <c r="C124" s="260"/>
      <c r="D124" s="260"/>
      <c r="E124" s="189"/>
      <c r="F124" s="297" t="s">
        <v>696</v>
      </c>
      <c r="G124" s="297"/>
      <c r="H124" s="297"/>
      <c r="I124" s="190" t="str">
        <f>IF(OR(E124="No",M123="N/A"),"N/A","")</f>
        <v/>
      </c>
      <c r="J124" s="297" t="s">
        <v>697</v>
      </c>
      <c r="K124" s="297"/>
      <c r="L124" s="297"/>
      <c r="M124" s="297"/>
      <c r="N124" s="273" t="str">
        <f>IF(OR(I124="No",I124="N/A",),"N/A","")</f>
        <v/>
      </c>
      <c r="O124" s="274"/>
    </row>
    <row r="125" spans="1:15" ht="15" customHeight="1" x14ac:dyDescent="0.2">
      <c r="A125" s="259" t="s">
        <v>698</v>
      </c>
      <c r="B125" s="260"/>
      <c r="C125" s="260"/>
      <c r="D125" s="260"/>
      <c r="E125" s="191" t="str">
        <f>IF(E124="No","N/A","")</f>
        <v/>
      </c>
      <c r="F125" s="261" t="s">
        <v>699</v>
      </c>
      <c r="G125" s="261"/>
      <c r="H125" s="261"/>
      <c r="I125" s="261"/>
      <c r="J125" s="261" t="s">
        <v>700</v>
      </c>
      <c r="K125" s="261"/>
      <c r="L125" s="261"/>
      <c r="M125" s="261"/>
      <c r="N125" s="261"/>
      <c r="O125" s="263"/>
    </row>
    <row r="126" spans="1:15" ht="15" customHeight="1" thickBot="1" x14ac:dyDescent="0.25">
      <c r="A126" s="265" t="s">
        <v>699</v>
      </c>
      <c r="B126" s="266"/>
      <c r="C126" s="266"/>
      <c r="D126" s="266"/>
      <c r="E126" s="266"/>
      <c r="F126" s="262"/>
      <c r="G126" s="262"/>
      <c r="H126" s="262"/>
      <c r="I126" s="262"/>
      <c r="J126" s="262"/>
      <c r="K126" s="262"/>
      <c r="L126" s="262"/>
      <c r="M126" s="262"/>
      <c r="N126" s="262"/>
      <c r="O126" s="264"/>
    </row>
    <row r="127" spans="1:15" ht="13.5" customHeight="1" x14ac:dyDescent="0.2">
      <c r="A127" s="279" t="s">
        <v>436</v>
      </c>
      <c r="B127" s="280"/>
      <c r="C127" s="29" t="str">
        <f>$D$9&amp;""</f>
        <v>37673.3.GV3</v>
      </c>
      <c r="D127" s="42" t="s">
        <v>438</v>
      </c>
      <c r="E127" s="29" t="str">
        <f>$G$9&amp;""</f>
        <v>R-2721 A</v>
      </c>
      <c r="F127" s="33"/>
      <c r="G127" s="53" t="s">
        <v>0</v>
      </c>
      <c r="H127" s="33" t="str">
        <f>$I$16&amp;"   "&amp;$K$16&amp;"   "&amp;$M$16&amp;" "</f>
        <v xml:space="preserve">Wake       </v>
      </c>
      <c r="I127" s="33"/>
      <c r="J127" s="33"/>
      <c r="K127" s="33"/>
      <c r="L127" s="25" t="s">
        <v>55</v>
      </c>
      <c r="M127" s="110" t="str">
        <f>IF(D129&lt;&gt;"",MAX('General Project Information'!$M$82)+1,"")</f>
        <v/>
      </c>
      <c r="N127" s="42" t="s">
        <v>56</v>
      </c>
      <c r="O127" s="77">
        <f>'General Project Information'!$O$7</f>
        <v>10</v>
      </c>
    </row>
    <row r="128" spans="1:15" ht="19.5" customHeight="1" x14ac:dyDescent="0.2">
      <c r="A128" s="183"/>
      <c r="B128" s="184"/>
      <c r="C128" s="184"/>
      <c r="D128" s="304" t="s">
        <v>633</v>
      </c>
      <c r="E128" s="304"/>
      <c r="F128" s="304"/>
      <c r="G128" s="304"/>
      <c r="H128" s="304"/>
      <c r="I128" s="304"/>
      <c r="J128" s="304"/>
      <c r="K128" s="304"/>
      <c r="L128" s="184"/>
      <c r="M128" s="184"/>
      <c r="N128" s="184"/>
      <c r="O128" s="185"/>
    </row>
    <row r="129" spans="1:16" ht="15" customHeight="1" x14ac:dyDescent="0.2">
      <c r="A129" s="281" t="s">
        <v>727</v>
      </c>
      <c r="B129" s="282"/>
      <c r="C129" s="283"/>
      <c r="D129" s="276"/>
      <c r="E129" s="277"/>
      <c r="F129" s="277"/>
      <c r="G129" s="284"/>
      <c r="H129" s="303" t="s">
        <v>686</v>
      </c>
      <c r="I129" s="303"/>
      <c r="J129" s="276"/>
      <c r="K129" s="277"/>
      <c r="L129" s="277"/>
      <c r="M129" s="277"/>
      <c r="N129" s="277"/>
      <c r="O129" s="278"/>
    </row>
    <row r="130" spans="1:16" ht="15" customHeight="1" x14ac:dyDescent="0.2">
      <c r="A130" s="285" t="s">
        <v>685</v>
      </c>
      <c r="B130" s="286"/>
      <c r="C130" s="286"/>
      <c r="D130" s="286"/>
      <c r="E130" s="287"/>
      <c r="F130" s="291" t="s">
        <v>638</v>
      </c>
      <c r="G130" s="292"/>
      <c r="H130" s="276"/>
      <c r="I130" s="284"/>
      <c r="J130" s="276"/>
      <c r="K130" s="284"/>
      <c r="L130" s="276"/>
      <c r="M130" s="284"/>
      <c r="N130" s="293"/>
      <c r="O130" s="294"/>
    </row>
    <row r="131" spans="1:16" ht="15" customHeight="1" x14ac:dyDescent="0.2">
      <c r="A131" s="463"/>
      <c r="B131" s="464"/>
      <c r="C131" s="464"/>
      <c r="D131" s="464"/>
      <c r="E131" s="465"/>
      <c r="F131" s="327" t="s">
        <v>639</v>
      </c>
      <c r="G131" s="328"/>
      <c r="H131" s="323"/>
      <c r="I131" s="324"/>
      <c r="J131" s="323"/>
      <c r="K131" s="324"/>
      <c r="L131" s="323"/>
      <c r="M131" s="324"/>
      <c r="N131" s="461"/>
      <c r="O131" s="462"/>
      <c r="P131" s="458"/>
    </row>
    <row r="132" spans="1:16" ht="15" customHeight="1" x14ac:dyDescent="0.2">
      <c r="A132" s="288"/>
      <c r="B132" s="289"/>
      <c r="C132" s="289"/>
      <c r="D132" s="289"/>
      <c r="E132" s="290"/>
      <c r="F132" s="329"/>
      <c r="G132" s="330"/>
      <c r="H132" s="325"/>
      <c r="I132" s="326"/>
      <c r="J132" s="325"/>
      <c r="K132" s="326"/>
      <c r="L132" s="325"/>
      <c r="M132" s="326"/>
      <c r="N132" s="461"/>
      <c r="O132" s="462"/>
      <c r="P132" s="458"/>
    </row>
    <row r="133" spans="1:16" ht="15" customHeight="1" x14ac:dyDescent="0.2">
      <c r="A133" s="477" t="s">
        <v>721</v>
      </c>
      <c r="B133" s="478"/>
      <c r="C133" s="479"/>
      <c r="D133" s="486" t="s">
        <v>498</v>
      </c>
      <c r="E133" s="487"/>
      <c r="F133" s="311"/>
      <c r="G133" s="311"/>
      <c r="H133" s="311"/>
      <c r="I133" s="311"/>
      <c r="J133" s="311"/>
      <c r="K133" s="311"/>
      <c r="L133" s="311"/>
      <c r="M133" s="311"/>
      <c r="N133" s="311"/>
      <c r="O133" s="312"/>
      <c r="P133" s="458"/>
    </row>
    <row r="134" spans="1:16" ht="15" customHeight="1" x14ac:dyDescent="0.2">
      <c r="A134" s="308"/>
      <c r="B134" s="309"/>
      <c r="C134" s="480"/>
      <c r="D134" s="488"/>
      <c r="E134" s="489"/>
      <c r="F134" s="313"/>
      <c r="G134" s="313"/>
      <c r="H134" s="313"/>
      <c r="I134" s="313"/>
      <c r="J134" s="313"/>
      <c r="K134" s="313"/>
      <c r="L134" s="313"/>
      <c r="M134" s="313"/>
      <c r="N134" s="313"/>
      <c r="O134" s="314"/>
      <c r="P134" s="458"/>
    </row>
    <row r="135" spans="1:16" ht="15" customHeight="1" x14ac:dyDescent="0.2">
      <c r="A135" s="235" t="s">
        <v>778</v>
      </c>
      <c r="B135" s="236"/>
      <c r="C135" s="481"/>
      <c r="D135" s="233"/>
      <c r="E135" s="231"/>
      <c r="F135" s="231"/>
      <c r="G135" s="231"/>
      <c r="H135" s="231"/>
      <c r="I135" s="232"/>
      <c r="J135" s="271" t="s">
        <v>325</v>
      </c>
      <c r="K135" s="272"/>
      <c r="L135" s="272"/>
      <c r="M135" s="276"/>
      <c r="N135" s="277"/>
      <c r="O135" s="278"/>
    </row>
    <row r="136" spans="1:16" ht="15" customHeight="1" x14ac:dyDescent="0.2">
      <c r="A136" s="228" t="s">
        <v>695</v>
      </c>
      <c r="B136" s="229"/>
      <c r="C136" s="482"/>
      <c r="D136" s="229"/>
      <c r="E136" s="189"/>
      <c r="F136" s="230" t="s">
        <v>696</v>
      </c>
      <c r="G136" s="230"/>
      <c r="H136" s="230"/>
      <c r="I136" s="234" t="str">
        <f>IF(OR(E136="No",M135="N/A"),"N/A","")</f>
        <v/>
      </c>
      <c r="J136" s="297" t="s">
        <v>697</v>
      </c>
      <c r="K136" s="297"/>
      <c r="L136" s="297"/>
      <c r="M136" s="297"/>
      <c r="N136" s="273" t="str">
        <f>IF(OR(I136="No",I136="N/A",),"N/A","")</f>
        <v/>
      </c>
      <c r="O136" s="274"/>
    </row>
    <row r="137" spans="1:16" ht="15" customHeight="1" x14ac:dyDescent="0.2">
      <c r="A137" s="331" t="s">
        <v>698</v>
      </c>
      <c r="B137" s="332"/>
      <c r="C137" s="332"/>
      <c r="D137" s="332"/>
      <c r="E137" s="333"/>
      <c r="F137" s="315" t="s">
        <v>699</v>
      </c>
      <c r="G137" s="316"/>
      <c r="H137" s="316"/>
      <c r="I137" s="317"/>
      <c r="J137" s="315" t="s">
        <v>700</v>
      </c>
      <c r="K137" s="316"/>
      <c r="L137" s="316"/>
      <c r="M137" s="316"/>
      <c r="N137" s="316"/>
      <c r="O137" s="321"/>
      <c r="P137" s="458"/>
    </row>
    <row r="138" spans="1:16" ht="15" customHeight="1" thickBot="1" x14ac:dyDescent="0.25">
      <c r="A138" s="483"/>
      <c r="B138" s="484"/>
      <c r="C138" s="484"/>
      <c r="D138" s="484"/>
      <c r="E138" s="485"/>
      <c r="F138" s="318"/>
      <c r="G138" s="319"/>
      <c r="H138" s="319"/>
      <c r="I138" s="320"/>
      <c r="J138" s="318"/>
      <c r="K138" s="319"/>
      <c r="L138" s="319"/>
      <c r="M138" s="319"/>
      <c r="N138" s="319"/>
      <c r="O138" s="322"/>
      <c r="P138" s="458"/>
    </row>
    <row r="139" spans="1:16" ht="15" customHeight="1" x14ac:dyDescent="0.2">
      <c r="A139" s="305" t="s">
        <v>1040</v>
      </c>
      <c r="B139" s="306"/>
      <c r="C139" s="306"/>
      <c r="D139" s="306"/>
      <c r="E139" s="306"/>
      <c r="F139" s="306"/>
      <c r="G139" s="306"/>
      <c r="H139" s="306"/>
      <c r="I139" s="306"/>
      <c r="J139" s="306"/>
      <c r="K139" s="306"/>
      <c r="L139" s="306"/>
      <c r="M139" s="306"/>
      <c r="N139" s="306"/>
      <c r="O139" s="307"/>
      <c r="P139" s="458"/>
    </row>
    <row r="140" spans="1:16" ht="15" customHeight="1" x14ac:dyDescent="0.2">
      <c r="A140" s="308"/>
      <c r="B140" s="309"/>
      <c r="C140" s="309"/>
      <c r="D140" s="309"/>
      <c r="E140" s="309"/>
      <c r="F140" s="309"/>
      <c r="G140" s="309"/>
      <c r="H140" s="309"/>
      <c r="I140" s="309"/>
      <c r="J140" s="309"/>
      <c r="K140" s="309"/>
      <c r="L140" s="309"/>
      <c r="M140" s="309"/>
      <c r="N140" s="309"/>
      <c r="O140" s="310"/>
      <c r="P140" s="458"/>
    </row>
    <row r="141" spans="1:16" ht="15" customHeight="1" x14ac:dyDescent="0.2">
      <c r="A141" s="285" t="s">
        <v>685</v>
      </c>
      <c r="B141" s="286"/>
      <c r="C141" s="286"/>
      <c r="D141" s="286"/>
      <c r="E141" s="287"/>
      <c r="F141" s="327" t="s">
        <v>638</v>
      </c>
      <c r="G141" s="328"/>
      <c r="H141" s="323"/>
      <c r="I141" s="324"/>
      <c r="J141" s="323"/>
      <c r="K141" s="324"/>
      <c r="L141" s="323"/>
      <c r="M141" s="324"/>
      <c r="N141" s="459"/>
      <c r="O141" s="460"/>
      <c r="P141" s="458"/>
    </row>
    <row r="142" spans="1:16" ht="15" customHeight="1" x14ac:dyDescent="0.2">
      <c r="A142" s="288"/>
      <c r="B142" s="289"/>
      <c r="C142" s="289"/>
      <c r="D142" s="289"/>
      <c r="E142" s="290"/>
      <c r="F142" s="329"/>
      <c r="G142" s="330"/>
      <c r="H142" s="325"/>
      <c r="I142" s="326"/>
      <c r="J142" s="325"/>
      <c r="K142" s="326"/>
      <c r="L142" s="325"/>
      <c r="M142" s="326"/>
      <c r="N142" s="461"/>
      <c r="O142" s="462"/>
      <c r="P142" s="458"/>
    </row>
    <row r="143" spans="1:16" ht="15" customHeight="1" x14ac:dyDescent="0.2">
      <c r="A143" s="477" t="s">
        <v>62</v>
      </c>
      <c r="B143" s="478"/>
      <c r="C143" s="479"/>
      <c r="D143" s="323"/>
      <c r="E143" s="324"/>
      <c r="F143" s="323"/>
      <c r="G143" s="324"/>
      <c r="H143" s="323"/>
      <c r="I143" s="324"/>
      <c r="J143" s="323"/>
      <c r="K143" s="324"/>
      <c r="L143" s="323"/>
      <c r="M143" s="324"/>
      <c r="N143" s="454"/>
      <c r="O143" s="455"/>
      <c r="P143" s="458"/>
    </row>
    <row r="144" spans="1:16" ht="15" customHeight="1" x14ac:dyDescent="0.2">
      <c r="A144" s="308"/>
      <c r="B144" s="309"/>
      <c r="C144" s="480"/>
      <c r="D144" s="325"/>
      <c r="E144" s="326"/>
      <c r="F144" s="325"/>
      <c r="G144" s="326"/>
      <c r="H144" s="325"/>
      <c r="I144" s="326"/>
      <c r="J144" s="325"/>
      <c r="K144" s="326"/>
      <c r="L144" s="325"/>
      <c r="M144" s="326"/>
      <c r="N144" s="456"/>
      <c r="O144" s="457"/>
      <c r="P144" s="458"/>
    </row>
    <row r="145" spans="1:16" ht="15" customHeight="1" x14ac:dyDescent="0.2">
      <c r="A145" s="477" t="s">
        <v>806</v>
      </c>
      <c r="B145" s="478"/>
      <c r="C145" s="479"/>
      <c r="D145" s="471" t="s">
        <v>498</v>
      </c>
      <c r="E145" s="472"/>
      <c r="F145" s="472"/>
      <c r="G145" s="472"/>
      <c r="H145" s="472"/>
      <c r="I145" s="472"/>
      <c r="J145" s="472"/>
      <c r="K145" s="472"/>
      <c r="L145" s="472"/>
      <c r="M145" s="472"/>
      <c r="N145" s="472"/>
      <c r="O145" s="473"/>
      <c r="P145" s="458"/>
    </row>
    <row r="146" spans="1:16" ht="15" customHeight="1" x14ac:dyDescent="0.2">
      <c r="A146" s="308"/>
      <c r="B146" s="309"/>
      <c r="C146" s="480"/>
      <c r="D146" s="474"/>
      <c r="E146" s="475"/>
      <c r="F146" s="475"/>
      <c r="G146" s="475"/>
      <c r="H146" s="475"/>
      <c r="I146" s="475"/>
      <c r="J146" s="475"/>
      <c r="K146" s="475"/>
      <c r="L146" s="475"/>
      <c r="M146" s="475"/>
      <c r="N146" s="475"/>
      <c r="O146" s="476"/>
      <c r="P146" s="458"/>
    </row>
    <row r="147" spans="1:16" ht="15" customHeight="1" x14ac:dyDescent="0.2">
      <c r="A147" s="331" t="s">
        <v>695</v>
      </c>
      <c r="B147" s="332"/>
      <c r="C147" s="332"/>
      <c r="D147" s="332"/>
      <c r="E147" s="332"/>
      <c r="F147" s="332"/>
      <c r="G147" s="332"/>
      <c r="H147" s="332"/>
      <c r="I147" s="332"/>
      <c r="J147" s="332"/>
      <c r="K147" s="332"/>
      <c r="L147" s="332"/>
      <c r="M147" s="332"/>
      <c r="N147" s="332"/>
      <c r="O147" s="466"/>
      <c r="P147" s="458"/>
    </row>
    <row r="148" spans="1:16" ht="15" customHeight="1" x14ac:dyDescent="0.2">
      <c r="A148" s="467"/>
      <c r="B148" s="468"/>
      <c r="C148" s="468"/>
      <c r="D148" s="468"/>
      <c r="E148" s="468"/>
      <c r="F148" s="468"/>
      <c r="G148" s="468"/>
      <c r="H148" s="468"/>
      <c r="I148" s="468"/>
      <c r="J148" s="468"/>
      <c r="K148" s="468"/>
      <c r="L148" s="468"/>
      <c r="M148" s="468"/>
      <c r="N148" s="468"/>
      <c r="O148" s="469"/>
      <c r="P148" s="458"/>
    </row>
    <row r="149" spans="1:16" ht="15" customHeight="1" x14ac:dyDescent="0.2">
      <c r="A149" s="467"/>
      <c r="B149" s="468"/>
      <c r="C149" s="468"/>
      <c r="D149" s="468"/>
      <c r="E149" s="468"/>
      <c r="F149" s="468"/>
      <c r="G149" s="468"/>
      <c r="H149" s="468"/>
      <c r="I149" s="468"/>
      <c r="J149" s="468"/>
      <c r="K149" s="468"/>
      <c r="L149" s="468"/>
      <c r="M149" s="468"/>
      <c r="N149" s="468"/>
      <c r="O149" s="469"/>
      <c r="P149" s="458"/>
    </row>
    <row r="150" spans="1:16" ht="15" customHeight="1" x14ac:dyDescent="0.2">
      <c r="A150" s="334"/>
      <c r="B150" s="335"/>
      <c r="C150" s="335"/>
      <c r="D150" s="335"/>
      <c r="E150" s="335"/>
      <c r="F150" s="335"/>
      <c r="G150" s="335"/>
      <c r="H150" s="335"/>
      <c r="I150" s="335"/>
      <c r="J150" s="335"/>
      <c r="K150" s="335"/>
      <c r="L150" s="335"/>
      <c r="M150" s="335"/>
      <c r="N150" s="335"/>
      <c r="O150" s="470"/>
      <c r="P150" s="458"/>
    </row>
    <row r="151" spans="1:16" ht="15" customHeight="1" x14ac:dyDescent="0.2">
      <c r="A151" s="281" t="s">
        <v>728</v>
      </c>
      <c r="B151" s="282"/>
      <c r="C151" s="283"/>
      <c r="D151" s="276"/>
      <c r="E151" s="277"/>
      <c r="F151" s="277"/>
      <c r="G151" s="284"/>
      <c r="H151" s="303" t="s">
        <v>686</v>
      </c>
      <c r="I151" s="303"/>
      <c r="J151" s="276"/>
      <c r="K151" s="277"/>
      <c r="L151" s="277"/>
      <c r="M151" s="277"/>
      <c r="N151" s="277"/>
      <c r="O151" s="278"/>
    </row>
    <row r="152" spans="1:16" ht="15" customHeight="1" x14ac:dyDescent="0.2">
      <c r="A152" s="285" t="s">
        <v>685</v>
      </c>
      <c r="B152" s="286"/>
      <c r="C152" s="286"/>
      <c r="D152" s="286"/>
      <c r="E152" s="287"/>
      <c r="F152" s="291" t="s">
        <v>638</v>
      </c>
      <c r="G152" s="292"/>
      <c r="H152" s="276"/>
      <c r="I152" s="284"/>
      <c r="J152" s="276"/>
      <c r="K152" s="284"/>
      <c r="L152" s="276"/>
      <c r="M152" s="284"/>
      <c r="N152" s="293"/>
      <c r="O152" s="294"/>
    </row>
    <row r="153" spans="1:16" ht="15" customHeight="1" x14ac:dyDescent="0.2">
      <c r="A153" s="288"/>
      <c r="B153" s="289"/>
      <c r="C153" s="289"/>
      <c r="D153" s="289"/>
      <c r="E153" s="290"/>
      <c r="F153" s="291" t="s">
        <v>639</v>
      </c>
      <c r="G153" s="292"/>
      <c r="H153" s="276"/>
      <c r="I153" s="284"/>
      <c r="J153" s="276"/>
      <c r="K153" s="284"/>
      <c r="L153" s="276"/>
      <c r="M153" s="284"/>
      <c r="N153" s="295"/>
      <c r="O153" s="296"/>
    </row>
    <row r="154" spans="1:16" ht="15" customHeight="1" x14ac:dyDescent="0.2">
      <c r="A154" s="281" t="s">
        <v>62</v>
      </c>
      <c r="B154" s="282"/>
      <c r="C154" s="283"/>
      <c r="D154" s="276"/>
      <c r="E154" s="284"/>
      <c r="F154" s="276"/>
      <c r="G154" s="284"/>
      <c r="H154" s="276"/>
      <c r="I154" s="284"/>
      <c r="J154" s="276"/>
      <c r="K154" s="284"/>
      <c r="L154" s="276"/>
      <c r="M154" s="284"/>
      <c r="N154" s="298"/>
      <c r="O154" s="299"/>
    </row>
    <row r="155" spans="1:16" ht="15" customHeight="1" x14ac:dyDescent="0.2">
      <c r="A155" s="281" t="s">
        <v>721</v>
      </c>
      <c r="B155" s="282"/>
      <c r="C155" s="283"/>
      <c r="D155" s="276"/>
      <c r="E155" s="284"/>
      <c r="F155" s="276"/>
      <c r="G155" s="284"/>
      <c r="H155" s="276"/>
      <c r="I155" s="284"/>
      <c r="J155" s="276"/>
      <c r="K155" s="284"/>
      <c r="L155" s="276"/>
      <c r="M155" s="284"/>
      <c r="N155" s="267"/>
      <c r="O155" s="268"/>
    </row>
    <row r="156" spans="1:16" ht="15" customHeight="1" x14ac:dyDescent="0.2">
      <c r="A156" s="130" t="s">
        <v>806</v>
      </c>
      <c r="B156" s="131"/>
      <c r="C156" s="132"/>
      <c r="D156" s="133"/>
      <c r="E156" s="47" t="s">
        <v>498</v>
      </c>
      <c r="F156" s="269"/>
      <c r="G156" s="269"/>
      <c r="H156" s="269"/>
      <c r="I156" s="269"/>
      <c r="J156" s="269"/>
      <c r="K156" s="269"/>
      <c r="L156" s="269"/>
      <c r="M156" s="269"/>
      <c r="N156" s="269"/>
      <c r="O156" s="270"/>
    </row>
    <row r="157" spans="1:16" ht="15" customHeight="1" x14ac:dyDescent="0.2">
      <c r="A157" s="271" t="s">
        <v>778</v>
      </c>
      <c r="B157" s="272"/>
      <c r="C157" s="272"/>
      <c r="D157" s="275"/>
      <c r="E157" s="269"/>
      <c r="F157" s="269"/>
      <c r="G157" s="269"/>
      <c r="H157" s="269"/>
      <c r="I157" s="270"/>
      <c r="J157" s="271" t="s">
        <v>325</v>
      </c>
      <c r="K157" s="272"/>
      <c r="L157" s="272"/>
      <c r="M157" s="276"/>
      <c r="N157" s="277"/>
      <c r="O157" s="278"/>
    </row>
    <row r="158" spans="1:16" ht="15" customHeight="1" x14ac:dyDescent="0.2">
      <c r="A158" s="259" t="s">
        <v>695</v>
      </c>
      <c r="B158" s="260"/>
      <c r="C158" s="260"/>
      <c r="D158" s="260"/>
      <c r="E158" s="189"/>
      <c r="F158" s="297" t="s">
        <v>696</v>
      </c>
      <c r="G158" s="297"/>
      <c r="H158" s="297"/>
      <c r="I158" s="190" t="str">
        <f>IF(OR(E158="No",M157="N/A"),"N/A","")</f>
        <v/>
      </c>
      <c r="J158" s="297" t="s">
        <v>697</v>
      </c>
      <c r="K158" s="297"/>
      <c r="L158" s="297"/>
      <c r="M158" s="297"/>
      <c r="N158" s="273" t="str">
        <f>IF(OR(I158="No",I158="N/A",),"N/A","")</f>
        <v/>
      </c>
      <c r="O158" s="274"/>
    </row>
    <row r="159" spans="1:16" ht="15" customHeight="1" x14ac:dyDescent="0.2">
      <c r="A159" s="259" t="s">
        <v>698</v>
      </c>
      <c r="B159" s="260"/>
      <c r="C159" s="260"/>
      <c r="D159" s="260"/>
      <c r="E159" s="191" t="str">
        <f>IF(E158="No","N/A","")</f>
        <v/>
      </c>
      <c r="F159" s="261" t="s">
        <v>699</v>
      </c>
      <c r="G159" s="261"/>
      <c r="H159" s="261"/>
      <c r="I159" s="261"/>
      <c r="J159" s="261" t="s">
        <v>700</v>
      </c>
      <c r="K159" s="261"/>
      <c r="L159" s="261"/>
      <c r="M159" s="261"/>
      <c r="N159" s="261"/>
      <c r="O159" s="263"/>
    </row>
    <row r="160" spans="1:16" ht="15" customHeight="1" thickBot="1" x14ac:dyDescent="0.25">
      <c r="A160" s="265" t="s">
        <v>699</v>
      </c>
      <c r="B160" s="266"/>
      <c r="C160" s="266"/>
      <c r="D160" s="266"/>
      <c r="E160" s="266"/>
      <c r="F160" s="262"/>
      <c r="G160" s="262"/>
      <c r="H160" s="262"/>
      <c r="I160" s="262"/>
      <c r="J160" s="262"/>
      <c r="K160" s="262"/>
      <c r="L160" s="262"/>
      <c r="M160" s="262"/>
      <c r="N160" s="262"/>
      <c r="O160" s="264"/>
    </row>
    <row r="161" spans="1:16" ht="15" customHeight="1" x14ac:dyDescent="0.2">
      <c r="A161" s="300"/>
      <c r="B161" s="301"/>
      <c r="C161" s="301"/>
      <c r="D161" s="301"/>
      <c r="E161" s="301"/>
      <c r="F161" s="301"/>
      <c r="G161" s="301"/>
      <c r="H161" s="301"/>
      <c r="I161" s="301"/>
      <c r="J161" s="301"/>
      <c r="K161" s="301"/>
      <c r="L161" s="301"/>
      <c r="M161" s="301"/>
      <c r="N161" s="301"/>
      <c r="O161" s="302"/>
    </row>
    <row r="162" spans="1:16" ht="15" customHeight="1" x14ac:dyDescent="0.2">
      <c r="A162" s="281" t="s">
        <v>729</v>
      </c>
      <c r="B162" s="282"/>
      <c r="C162" s="283"/>
      <c r="D162" s="276"/>
      <c r="E162" s="277"/>
      <c r="F162" s="277"/>
      <c r="G162" s="284"/>
      <c r="H162" s="303" t="s">
        <v>686</v>
      </c>
      <c r="I162" s="303"/>
      <c r="J162" s="276"/>
      <c r="K162" s="277"/>
      <c r="L162" s="277"/>
      <c r="M162" s="277"/>
      <c r="N162" s="277"/>
      <c r="O162" s="278"/>
    </row>
    <row r="163" spans="1:16" ht="15" customHeight="1" x14ac:dyDescent="0.2">
      <c r="A163" s="285" t="s">
        <v>685</v>
      </c>
      <c r="B163" s="286"/>
      <c r="C163" s="286"/>
      <c r="D163" s="286"/>
      <c r="E163" s="287"/>
      <c r="F163" s="291" t="s">
        <v>638</v>
      </c>
      <c r="G163" s="292"/>
      <c r="H163" s="276"/>
      <c r="I163" s="284"/>
      <c r="J163" s="276"/>
      <c r="K163" s="284"/>
      <c r="L163" s="276"/>
      <c r="M163" s="284"/>
      <c r="N163" s="293"/>
      <c r="O163" s="294"/>
    </row>
    <row r="164" spans="1:16" ht="15" customHeight="1" x14ac:dyDescent="0.2">
      <c r="A164" s="288"/>
      <c r="B164" s="289"/>
      <c r="C164" s="289"/>
      <c r="D164" s="289"/>
      <c r="E164" s="290"/>
      <c r="F164" s="291" t="s">
        <v>639</v>
      </c>
      <c r="G164" s="292"/>
      <c r="H164" s="276"/>
      <c r="I164" s="284"/>
      <c r="J164" s="276"/>
      <c r="K164" s="284"/>
      <c r="L164" s="276"/>
      <c r="M164" s="284"/>
      <c r="N164" s="295"/>
      <c r="O164" s="296"/>
    </row>
    <row r="165" spans="1:16" ht="15" customHeight="1" x14ac:dyDescent="0.2">
      <c r="A165" s="281" t="s">
        <v>62</v>
      </c>
      <c r="B165" s="282"/>
      <c r="C165" s="283"/>
      <c r="D165" s="276"/>
      <c r="E165" s="284"/>
      <c r="F165" s="276"/>
      <c r="G165" s="284"/>
      <c r="H165" s="276"/>
      <c r="I165" s="284"/>
      <c r="J165" s="276"/>
      <c r="K165" s="284"/>
      <c r="L165" s="276"/>
      <c r="M165" s="284"/>
      <c r="N165" s="298"/>
      <c r="O165" s="299"/>
    </row>
    <row r="166" spans="1:16" ht="15" customHeight="1" x14ac:dyDescent="0.2">
      <c r="A166" s="281" t="s">
        <v>721</v>
      </c>
      <c r="B166" s="282"/>
      <c r="C166" s="283"/>
      <c r="D166" s="276"/>
      <c r="E166" s="284"/>
      <c r="F166" s="276"/>
      <c r="G166" s="284"/>
      <c r="H166" s="276"/>
      <c r="I166" s="284"/>
      <c r="J166" s="276"/>
      <c r="K166" s="284"/>
      <c r="L166" s="276"/>
      <c r="M166" s="284"/>
      <c r="N166" s="267"/>
      <c r="O166" s="268"/>
    </row>
    <row r="167" spans="1:16" ht="15" customHeight="1" x14ac:dyDescent="0.2">
      <c r="A167" s="130" t="s">
        <v>806</v>
      </c>
      <c r="B167" s="131"/>
      <c r="C167" s="132"/>
      <c r="D167" s="133"/>
      <c r="E167" s="47" t="s">
        <v>498</v>
      </c>
      <c r="F167" s="269"/>
      <c r="G167" s="269"/>
      <c r="H167" s="269"/>
      <c r="I167" s="269"/>
      <c r="J167" s="269"/>
      <c r="K167" s="269"/>
      <c r="L167" s="269"/>
      <c r="M167" s="269"/>
      <c r="N167" s="269"/>
      <c r="O167" s="270"/>
    </row>
    <row r="168" spans="1:16" ht="15" customHeight="1" x14ac:dyDescent="0.2">
      <c r="A168" s="271" t="s">
        <v>778</v>
      </c>
      <c r="B168" s="272"/>
      <c r="C168" s="272"/>
      <c r="D168" s="275"/>
      <c r="E168" s="269"/>
      <c r="F168" s="269"/>
      <c r="G168" s="269"/>
      <c r="H168" s="269"/>
      <c r="I168" s="270"/>
      <c r="J168" s="271" t="s">
        <v>325</v>
      </c>
      <c r="K168" s="272"/>
      <c r="L168" s="272"/>
      <c r="M168" s="276"/>
      <c r="N168" s="277"/>
      <c r="O168" s="278"/>
    </row>
    <row r="169" spans="1:16" ht="15" customHeight="1" x14ac:dyDescent="0.2">
      <c r="A169" s="259" t="s">
        <v>695</v>
      </c>
      <c r="B169" s="260"/>
      <c r="C169" s="260"/>
      <c r="D169" s="260"/>
      <c r="E169" s="189"/>
      <c r="F169" s="297" t="s">
        <v>696</v>
      </c>
      <c r="G169" s="297"/>
      <c r="H169" s="297"/>
      <c r="I169" s="190" t="str">
        <f>IF(OR(E169="No",M168="N/A"),"N/A","")</f>
        <v/>
      </c>
      <c r="J169" s="297" t="s">
        <v>697</v>
      </c>
      <c r="K169" s="297"/>
      <c r="L169" s="297"/>
      <c r="M169" s="297"/>
      <c r="N169" s="273" t="str">
        <f>IF(OR(I169="No",I169="N/A",),"N/A","")</f>
        <v/>
      </c>
      <c r="O169" s="274"/>
    </row>
    <row r="170" spans="1:16" ht="15" customHeight="1" x14ac:dyDescent="0.2">
      <c r="A170" s="259" t="s">
        <v>698</v>
      </c>
      <c r="B170" s="260"/>
      <c r="C170" s="260"/>
      <c r="D170" s="260"/>
      <c r="E170" s="191" t="str">
        <f>IF(E169="No","N/A","")</f>
        <v/>
      </c>
      <c r="F170" s="261" t="s">
        <v>699</v>
      </c>
      <c r="G170" s="261"/>
      <c r="H170" s="261"/>
      <c r="I170" s="261"/>
      <c r="J170" s="261" t="s">
        <v>700</v>
      </c>
      <c r="K170" s="261"/>
      <c r="L170" s="261"/>
      <c r="M170" s="261"/>
      <c r="N170" s="261"/>
      <c r="O170" s="263"/>
    </row>
    <row r="171" spans="1:16" ht="15" customHeight="1" thickBot="1" x14ac:dyDescent="0.25">
      <c r="A171" s="265" t="s">
        <v>699</v>
      </c>
      <c r="B171" s="266"/>
      <c r="C171" s="266"/>
      <c r="D171" s="266"/>
      <c r="E171" s="266"/>
      <c r="F171" s="262"/>
      <c r="G171" s="262"/>
      <c r="H171" s="262"/>
      <c r="I171" s="262"/>
      <c r="J171" s="262"/>
      <c r="K171" s="262"/>
      <c r="L171" s="262"/>
      <c r="M171" s="262"/>
      <c r="N171" s="262"/>
      <c r="O171" s="264"/>
    </row>
    <row r="172" spans="1:16" ht="13.5" customHeight="1" x14ac:dyDescent="0.2">
      <c r="A172" s="279" t="s">
        <v>436</v>
      </c>
      <c r="B172" s="280"/>
      <c r="C172" s="29" t="str">
        <f>$D$9&amp;""</f>
        <v>37673.3.GV3</v>
      </c>
      <c r="D172" s="42" t="s">
        <v>438</v>
      </c>
      <c r="E172" s="29" t="str">
        <f>$G$9&amp;""</f>
        <v>R-2721 A</v>
      </c>
      <c r="F172" s="33"/>
      <c r="G172" s="53" t="s">
        <v>0</v>
      </c>
      <c r="H172" s="33" t="str">
        <f>$I$16&amp;"   "&amp;$K$16&amp;"   "&amp;$M$16&amp;" "</f>
        <v xml:space="preserve">Wake       </v>
      </c>
      <c r="I172" s="33"/>
      <c r="J172" s="33"/>
      <c r="K172" s="33"/>
      <c r="L172" s="25" t="s">
        <v>55</v>
      </c>
      <c r="M172" s="110" t="str">
        <f>IF(D174&lt;&gt;"",MAX('General Project Information'!$M$127)+1,"")</f>
        <v/>
      </c>
      <c r="N172" s="42" t="s">
        <v>56</v>
      </c>
      <c r="O172" s="77">
        <f>'General Project Information'!$O$7</f>
        <v>10</v>
      </c>
    </row>
    <row r="173" spans="1:16" ht="19.5" customHeight="1" x14ac:dyDescent="0.2">
      <c r="A173" s="183"/>
      <c r="B173" s="184"/>
      <c r="C173" s="184"/>
      <c r="D173" s="304" t="s">
        <v>633</v>
      </c>
      <c r="E173" s="304"/>
      <c r="F173" s="304"/>
      <c r="G173" s="304"/>
      <c r="H173" s="304"/>
      <c r="I173" s="304"/>
      <c r="J173" s="304"/>
      <c r="K173" s="304"/>
      <c r="L173" s="184"/>
      <c r="M173" s="184"/>
      <c r="N173" s="184"/>
      <c r="O173" s="185"/>
    </row>
    <row r="174" spans="1:16" ht="15" customHeight="1" x14ac:dyDescent="0.2">
      <c r="A174" s="281" t="s">
        <v>730</v>
      </c>
      <c r="B174" s="282"/>
      <c r="C174" s="283"/>
      <c r="D174" s="276"/>
      <c r="E174" s="277"/>
      <c r="F174" s="277"/>
      <c r="G174" s="284"/>
      <c r="H174" s="303" t="s">
        <v>686</v>
      </c>
      <c r="I174" s="303"/>
      <c r="J174" s="276"/>
      <c r="K174" s="277"/>
      <c r="L174" s="277"/>
      <c r="M174" s="277"/>
      <c r="N174" s="277"/>
      <c r="O174" s="278"/>
    </row>
    <row r="175" spans="1:16" ht="15" customHeight="1" x14ac:dyDescent="0.2">
      <c r="A175" s="285" t="s">
        <v>685</v>
      </c>
      <c r="B175" s="286"/>
      <c r="C175" s="286"/>
      <c r="D175" s="286"/>
      <c r="E175" s="287"/>
      <c r="F175" s="291" t="s">
        <v>638</v>
      </c>
      <c r="G175" s="292"/>
      <c r="H175" s="276"/>
      <c r="I175" s="284"/>
      <c r="J175" s="276"/>
      <c r="K175" s="284"/>
      <c r="L175" s="276"/>
      <c r="M175" s="284"/>
      <c r="N175" s="293"/>
      <c r="O175" s="294"/>
    </row>
    <row r="176" spans="1:16" ht="15" customHeight="1" x14ac:dyDescent="0.2">
      <c r="A176" s="463"/>
      <c r="B176" s="464"/>
      <c r="C176" s="464"/>
      <c r="D176" s="464"/>
      <c r="E176" s="465"/>
      <c r="F176" s="327" t="s">
        <v>639</v>
      </c>
      <c r="G176" s="328"/>
      <c r="H176" s="323"/>
      <c r="I176" s="324"/>
      <c r="J176" s="323"/>
      <c r="K176" s="324"/>
      <c r="L176" s="323"/>
      <c r="M176" s="324"/>
      <c r="N176" s="461"/>
      <c r="O176" s="462"/>
      <c r="P176" s="458"/>
    </row>
    <row r="177" spans="1:16" ht="15" customHeight="1" x14ac:dyDescent="0.2">
      <c r="A177" s="288"/>
      <c r="B177" s="289"/>
      <c r="C177" s="289"/>
      <c r="D177" s="289"/>
      <c r="E177" s="290"/>
      <c r="F177" s="329"/>
      <c r="G177" s="330"/>
      <c r="H177" s="325"/>
      <c r="I177" s="326"/>
      <c r="J177" s="325"/>
      <c r="K177" s="326"/>
      <c r="L177" s="325"/>
      <c r="M177" s="326"/>
      <c r="N177" s="461"/>
      <c r="O177" s="462"/>
      <c r="P177" s="458"/>
    </row>
    <row r="178" spans="1:16" ht="15" customHeight="1" x14ac:dyDescent="0.2">
      <c r="A178" s="281" t="s">
        <v>721</v>
      </c>
      <c r="B178" s="282"/>
      <c r="C178" s="283"/>
      <c r="D178" s="471" t="s">
        <v>498</v>
      </c>
      <c r="E178" s="472"/>
      <c r="F178" s="311"/>
      <c r="G178" s="311"/>
      <c r="H178" s="311"/>
      <c r="I178" s="311"/>
      <c r="J178" s="311"/>
      <c r="K178" s="311"/>
      <c r="L178" s="311"/>
      <c r="M178" s="311"/>
      <c r="N178" s="311"/>
      <c r="O178" s="312"/>
      <c r="P178" s="458"/>
    </row>
    <row r="179" spans="1:16" ht="15" customHeight="1" x14ac:dyDescent="0.2">
      <c r="A179" s="130" t="s">
        <v>806</v>
      </c>
      <c r="B179" s="131"/>
      <c r="C179" s="132"/>
      <c r="D179" s="474"/>
      <c r="E179" s="475"/>
      <c r="F179" s="313"/>
      <c r="G179" s="313"/>
      <c r="H179" s="313"/>
      <c r="I179" s="313"/>
      <c r="J179" s="313"/>
      <c r="K179" s="313"/>
      <c r="L179" s="313"/>
      <c r="M179" s="313"/>
      <c r="N179" s="313"/>
      <c r="O179" s="314"/>
      <c r="P179" s="458"/>
    </row>
    <row r="180" spans="1:16" ht="15" customHeight="1" x14ac:dyDescent="0.2">
      <c r="A180" s="271" t="s">
        <v>778</v>
      </c>
      <c r="B180" s="272"/>
      <c r="C180" s="272"/>
      <c r="D180" s="275"/>
      <c r="E180" s="269"/>
      <c r="F180" s="269"/>
      <c r="G180" s="269"/>
      <c r="H180" s="269"/>
      <c r="I180" s="270"/>
      <c r="J180" s="271" t="s">
        <v>325</v>
      </c>
      <c r="K180" s="272"/>
      <c r="L180" s="272"/>
      <c r="M180" s="276"/>
      <c r="N180" s="277"/>
      <c r="O180" s="278"/>
    </row>
    <row r="181" spans="1:16" ht="15" customHeight="1" x14ac:dyDescent="0.2">
      <c r="A181" s="259" t="s">
        <v>695</v>
      </c>
      <c r="B181" s="260"/>
      <c r="C181" s="260"/>
      <c r="D181" s="260"/>
      <c r="E181" s="189"/>
      <c r="F181" s="297" t="s">
        <v>696</v>
      </c>
      <c r="G181" s="297"/>
      <c r="H181" s="297"/>
      <c r="I181" s="190" t="str">
        <f>IF(OR(E181="No",M180="N/A"),"N/A","")</f>
        <v/>
      </c>
      <c r="J181" s="297" t="s">
        <v>697</v>
      </c>
      <c r="K181" s="297"/>
      <c r="L181" s="297"/>
      <c r="M181" s="297"/>
      <c r="N181" s="273" t="str">
        <f>IF(OR(I181="No",I181="N/A",),"N/A","")</f>
        <v/>
      </c>
      <c r="O181" s="274"/>
    </row>
    <row r="182" spans="1:16" ht="15" customHeight="1" x14ac:dyDescent="0.2">
      <c r="A182" s="259" t="s">
        <v>698</v>
      </c>
      <c r="B182" s="260"/>
      <c r="C182" s="260"/>
      <c r="D182" s="260"/>
      <c r="E182" s="191" t="str">
        <f>IF(E181="No","N/A","")</f>
        <v/>
      </c>
      <c r="F182" s="261" t="s">
        <v>699</v>
      </c>
      <c r="G182" s="261"/>
      <c r="H182" s="261"/>
      <c r="I182" s="261"/>
      <c r="J182" s="261" t="s">
        <v>700</v>
      </c>
      <c r="K182" s="261"/>
      <c r="L182" s="261"/>
      <c r="M182" s="261"/>
      <c r="N182" s="261"/>
      <c r="O182" s="263"/>
    </row>
    <row r="183" spans="1:16" ht="15" customHeight="1" thickBot="1" x14ac:dyDescent="0.25">
      <c r="A183" s="265" t="s">
        <v>699</v>
      </c>
      <c r="B183" s="266"/>
      <c r="C183" s="266"/>
      <c r="D183" s="266"/>
      <c r="E183" s="266"/>
      <c r="F183" s="262"/>
      <c r="G183" s="262"/>
      <c r="H183" s="262"/>
      <c r="I183" s="262"/>
      <c r="J183" s="262"/>
      <c r="K183" s="262"/>
      <c r="L183" s="262"/>
      <c r="M183" s="262"/>
      <c r="N183" s="262"/>
      <c r="O183" s="264"/>
    </row>
    <row r="184" spans="1:16" ht="15" customHeight="1" x14ac:dyDescent="0.2">
      <c r="A184" s="300"/>
      <c r="B184" s="301"/>
      <c r="C184" s="301"/>
      <c r="D184" s="301"/>
      <c r="E184" s="301"/>
      <c r="F184" s="301"/>
      <c r="G184" s="301"/>
      <c r="H184" s="301"/>
      <c r="I184" s="301"/>
      <c r="J184" s="301"/>
      <c r="K184" s="301"/>
      <c r="L184" s="301"/>
      <c r="M184" s="301"/>
      <c r="N184" s="301"/>
      <c r="O184" s="302"/>
    </row>
    <row r="185" spans="1:16" ht="15" customHeight="1" x14ac:dyDescent="0.2">
      <c r="A185" s="281" t="s">
        <v>731</v>
      </c>
      <c r="B185" s="282"/>
      <c r="C185" s="283"/>
      <c r="D185" s="276"/>
      <c r="E185" s="277"/>
      <c r="F185" s="277"/>
      <c r="G185" s="284"/>
      <c r="H185" s="303" t="s">
        <v>686</v>
      </c>
      <c r="I185" s="303"/>
      <c r="J185" s="276"/>
      <c r="K185" s="277"/>
      <c r="L185" s="277"/>
      <c r="M185" s="277"/>
      <c r="N185" s="277"/>
      <c r="O185" s="278"/>
    </row>
    <row r="186" spans="1:16" ht="15" customHeight="1" x14ac:dyDescent="0.2">
      <c r="A186" s="285" t="s">
        <v>685</v>
      </c>
      <c r="B186" s="286"/>
      <c r="C186" s="286"/>
      <c r="D186" s="286"/>
      <c r="E186" s="287"/>
      <c r="F186" s="291" t="s">
        <v>638</v>
      </c>
      <c r="G186" s="292"/>
      <c r="H186" s="276"/>
      <c r="I186" s="284"/>
      <c r="J186" s="276"/>
      <c r="K186" s="284"/>
      <c r="L186" s="276"/>
      <c r="M186" s="284"/>
      <c r="N186" s="293"/>
      <c r="O186" s="294"/>
    </row>
    <row r="187" spans="1:16" ht="15" customHeight="1" x14ac:dyDescent="0.2">
      <c r="A187" s="288"/>
      <c r="B187" s="289"/>
      <c r="C187" s="289"/>
      <c r="D187" s="289"/>
      <c r="E187" s="290"/>
      <c r="F187" s="291" t="s">
        <v>639</v>
      </c>
      <c r="G187" s="292"/>
      <c r="H187" s="276"/>
      <c r="I187" s="284"/>
      <c r="J187" s="276"/>
      <c r="K187" s="284"/>
      <c r="L187" s="276"/>
      <c r="M187" s="284"/>
      <c r="N187" s="295"/>
      <c r="O187" s="296"/>
    </row>
    <row r="188" spans="1:16" ht="15" customHeight="1" x14ac:dyDescent="0.2">
      <c r="A188" s="281" t="s">
        <v>62</v>
      </c>
      <c r="B188" s="282"/>
      <c r="C188" s="283"/>
      <c r="D188" s="276"/>
      <c r="E188" s="284"/>
      <c r="F188" s="276"/>
      <c r="G188" s="284"/>
      <c r="H188" s="276"/>
      <c r="I188" s="284"/>
      <c r="J188" s="276"/>
      <c r="K188" s="284"/>
      <c r="L188" s="276"/>
      <c r="M188" s="284"/>
      <c r="N188" s="298"/>
      <c r="O188" s="299"/>
    </row>
    <row r="189" spans="1:16" ht="15" customHeight="1" x14ac:dyDescent="0.2">
      <c r="A189" s="281" t="s">
        <v>721</v>
      </c>
      <c r="B189" s="282"/>
      <c r="C189" s="283"/>
      <c r="D189" s="276"/>
      <c r="E189" s="284"/>
      <c r="F189" s="276"/>
      <c r="G189" s="284"/>
      <c r="H189" s="276"/>
      <c r="I189" s="284"/>
      <c r="J189" s="276"/>
      <c r="K189" s="284"/>
      <c r="L189" s="276"/>
      <c r="M189" s="284"/>
      <c r="N189" s="267"/>
      <c r="O189" s="268"/>
    </row>
    <row r="190" spans="1:16" ht="15" customHeight="1" x14ac:dyDescent="0.2">
      <c r="A190" s="130" t="s">
        <v>806</v>
      </c>
      <c r="B190" s="131"/>
      <c r="C190" s="132"/>
      <c r="D190" s="471" t="s">
        <v>498</v>
      </c>
      <c r="E190" s="472"/>
      <c r="F190" s="472"/>
      <c r="G190" s="472"/>
      <c r="H190" s="472"/>
      <c r="I190" s="472"/>
      <c r="J190" s="472"/>
      <c r="K190" s="472"/>
      <c r="L190" s="472"/>
      <c r="M190" s="472"/>
      <c r="N190" s="472"/>
      <c r="O190" s="473"/>
      <c r="P190" s="458"/>
    </row>
    <row r="191" spans="1:16" ht="15" customHeight="1" x14ac:dyDescent="0.2">
      <c r="A191" s="271" t="s">
        <v>778</v>
      </c>
      <c r="B191" s="272"/>
      <c r="C191" s="272"/>
      <c r="D191" s="474"/>
      <c r="E191" s="475"/>
      <c r="F191" s="475"/>
      <c r="G191" s="475"/>
      <c r="H191" s="475"/>
      <c r="I191" s="475"/>
      <c r="J191" s="475"/>
      <c r="K191" s="475"/>
      <c r="L191" s="475"/>
      <c r="M191" s="475"/>
      <c r="N191" s="475"/>
      <c r="O191" s="476"/>
      <c r="P191" s="458"/>
    </row>
    <row r="192" spans="1:16" ht="15" customHeight="1" x14ac:dyDescent="0.2">
      <c r="A192" s="331" t="s">
        <v>695</v>
      </c>
      <c r="B192" s="332"/>
      <c r="C192" s="332"/>
      <c r="D192" s="332"/>
      <c r="E192" s="332"/>
      <c r="F192" s="332"/>
      <c r="G192" s="332"/>
      <c r="H192" s="332"/>
      <c r="I192" s="332"/>
      <c r="J192" s="332"/>
      <c r="K192" s="332"/>
      <c r="L192" s="332"/>
      <c r="M192" s="332"/>
      <c r="N192" s="332"/>
      <c r="O192" s="466"/>
      <c r="P192" s="458"/>
    </row>
    <row r="193" spans="1:16" ht="15" customHeight="1" x14ac:dyDescent="0.2">
      <c r="A193" s="467"/>
      <c r="B193" s="468"/>
      <c r="C193" s="468"/>
      <c r="D193" s="468"/>
      <c r="E193" s="468"/>
      <c r="F193" s="468"/>
      <c r="G193" s="468"/>
      <c r="H193" s="468"/>
      <c r="I193" s="468"/>
      <c r="J193" s="468"/>
      <c r="K193" s="468"/>
      <c r="L193" s="468"/>
      <c r="M193" s="468"/>
      <c r="N193" s="468"/>
      <c r="O193" s="469"/>
      <c r="P193" s="458"/>
    </row>
    <row r="194" spans="1:16" ht="15" customHeight="1" x14ac:dyDescent="0.2">
      <c r="A194" s="467"/>
      <c r="B194" s="468"/>
      <c r="C194" s="468"/>
      <c r="D194" s="468"/>
      <c r="E194" s="468"/>
      <c r="F194" s="468"/>
      <c r="G194" s="468"/>
      <c r="H194" s="468"/>
      <c r="I194" s="468"/>
      <c r="J194" s="468"/>
      <c r="K194" s="468"/>
      <c r="L194" s="468"/>
      <c r="M194" s="468"/>
      <c r="N194" s="468"/>
      <c r="O194" s="469"/>
      <c r="P194" s="458"/>
    </row>
    <row r="195" spans="1:16" ht="15" customHeight="1" x14ac:dyDescent="0.2">
      <c r="A195" s="334"/>
      <c r="B195" s="335"/>
      <c r="C195" s="335"/>
      <c r="D195" s="335"/>
      <c r="E195" s="335"/>
      <c r="F195" s="335"/>
      <c r="G195" s="335"/>
      <c r="H195" s="335"/>
      <c r="I195" s="335"/>
      <c r="J195" s="335"/>
      <c r="K195" s="335"/>
      <c r="L195" s="335"/>
      <c r="M195" s="335"/>
      <c r="N195" s="335"/>
      <c r="O195" s="470"/>
      <c r="P195" s="458"/>
    </row>
    <row r="196" spans="1:16" ht="15" customHeight="1" x14ac:dyDescent="0.2">
      <c r="A196" s="477" t="s">
        <v>732</v>
      </c>
      <c r="B196" s="478"/>
      <c r="C196" s="478"/>
      <c r="D196" s="478"/>
      <c r="E196" s="478"/>
      <c r="F196" s="478"/>
      <c r="G196" s="479"/>
      <c r="H196" s="496" t="s">
        <v>686</v>
      </c>
      <c r="I196" s="497"/>
      <c r="J196" s="323"/>
      <c r="K196" s="493"/>
      <c r="L196" s="493"/>
      <c r="M196" s="493"/>
      <c r="N196" s="493"/>
      <c r="O196" s="494"/>
      <c r="P196" s="458"/>
    </row>
    <row r="197" spans="1:16" ht="15" customHeight="1" x14ac:dyDescent="0.2">
      <c r="A197" s="500"/>
      <c r="B197" s="501"/>
      <c r="C197" s="501"/>
      <c r="D197" s="501"/>
      <c r="E197" s="501"/>
      <c r="F197" s="501"/>
      <c r="G197" s="502"/>
      <c r="H197" s="498"/>
      <c r="I197" s="499"/>
      <c r="J197" s="495"/>
      <c r="K197" s="311"/>
      <c r="L197" s="311"/>
      <c r="M197" s="311"/>
      <c r="N197" s="311"/>
      <c r="O197" s="312"/>
      <c r="P197" s="458"/>
    </row>
    <row r="198" spans="1:16" ht="15" customHeight="1" x14ac:dyDescent="0.2">
      <c r="A198" s="500"/>
      <c r="B198" s="501"/>
      <c r="C198" s="501"/>
      <c r="D198" s="501"/>
      <c r="E198" s="501"/>
      <c r="F198" s="501"/>
      <c r="G198" s="502"/>
      <c r="H198" s="323"/>
      <c r="I198" s="324"/>
      <c r="J198" s="323"/>
      <c r="K198" s="324"/>
      <c r="L198" s="323"/>
      <c r="M198" s="324"/>
      <c r="N198" s="461"/>
      <c r="O198" s="462"/>
      <c r="P198" s="458"/>
    </row>
    <row r="199" spans="1:16" ht="15" customHeight="1" x14ac:dyDescent="0.2">
      <c r="A199" s="308"/>
      <c r="B199" s="309"/>
      <c r="C199" s="309"/>
      <c r="D199" s="309"/>
      <c r="E199" s="309"/>
      <c r="F199" s="309"/>
      <c r="G199" s="480"/>
      <c r="H199" s="325"/>
      <c r="I199" s="326"/>
      <c r="J199" s="325"/>
      <c r="K199" s="326"/>
      <c r="L199" s="325"/>
      <c r="M199" s="326"/>
      <c r="N199" s="461"/>
      <c r="O199" s="462"/>
      <c r="P199" s="458"/>
    </row>
    <row r="200" spans="1:16" ht="15" customHeight="1" x14ac:dyDescent="0.2">
      <c r="A200" s="281" t="s">
        <v>721</v>
      </c>
      <c r="B200" s="282"/>
      <c r="C200" s="283"/>
      <c r="D200" s="276"/>
      <c r="E200" s="284"/>
      <c r="F200" s="276"/>
      <c r="G200" s="284"/>
      <c r="H200" s="276"/>
      <c r="I200" s="284"/>
      <c r="J200" s="276"/>
      <c r="K200" s="284"/>
      <c r="L200" s="276"/>
      <c r="M200" s="284"/>
      <c r="N200" s="267"/>
      <c r="O200" s="268"/>
    </row>
    <row r="201" spans="1:16" ht="15" customHeight="1" x14ac:dyDescent="0.2">
      <c r="A201" s="130" t="s">
        <v>806</v>
      </c>
      <c r="B201" s="131"/>
      <c r="C201" s="132"/>
      <c r="D201" s="133"/>
      <c r="E201" s="47" t="s">
        <v>498</v>
      </c>
      <c r="F201" s="269"/>
      <c r="G201" s="269"/>
      <c r="H201" s="269"/>
      <c r="I201" s="269"/>
      <c r="J201" s="269"/>
      <c r="K201" s="269"/>
      <c r="L201" s="269"/>
      <c r="M201" s="269"/>
      <c r="N201" s="269"/>
      <c r="O201" s="270"/>
    </row>
    <row r="202" spans="1:16" ht="15" customHeight="1" x14ac:dyDescent="0.2">
      <c r="A202" s="271" t="s">
        <v>778</v>
      </c>
      <c r="B202" s="272"/>
      <c r="C202" s="272"/>
      <c r="D202" s="275"/>
      <c r="E202" s="269"/>
      <c r="F202" s="269"/>
      <c r="G202" s="269"/>
      <c r="H202" s="269"/>
      <c r="I202" s="270"/>
      <c r="J202" s="271" t="s">
        <v>325</v>
      </c>
      <c r="K202" s="272"/>
      <c r="L202" s="272"/>
      <c r="M202" s="276"/>
      <c r="N202" s="277"/>
      <c r="O202" s="278"/>
    </row>
    <row r="203" spans="1:16" ht="15" customHeight="1" x14ac:dyDescent="0.2">
      <c r="A203" s="259" t="s">
        <v>695</v>
      </c>
      <c r="B203" s="260"/>
      <c r="C203" s="260"/>
      <c r="D203" s="260"/>
      <c r="E203" s="189"/>
      <c r="F203" s="297" t="s">
        <v>696</v>
      </c>
      <c r="G203" s="297"/>
      <c r="H203" s="297"/>
      <c r="I203" s="190" t="str">
        <f>IF(OR(E203="No",M202="N/A"),"N/A","")</f>
        <v/>
      </c>
      <c r="J203" s="297" t="s">
        <v>697</v>
      </c>
      <c r="K203" s="297"/>
      <c r="L203" s="297"/>
      <c r="M203" s="297"/>
      <c r="N203" s="273" t="str">
        <f>IF(OR(I203="No",I203="N/A",),"N/A","")</f>
        <v/>
      </c>
      <c r="O203" s="274"/>
    </row>
    <row r="204" spans="1:16" ht="15" customHeight="1" x14ac:dyDescent="0.2">
      <c r="A204" s="259" t="s">
        <v>698</v>
      </c>
      <c r="B204" s="260"/>
      <c r="C204" s="260"/>
      <c r="D204" s="260"/>
      <c r="E204" s="191" t="str">
        <f>IF(E203="No","N/A","")</f>
        <v/>
      </c>
      <c r="F204" s="261" t="s">
        <v>699</v>
      </c>
      <c r="G204" s="261"/>
      <c r="H204" s="261"/>
      <c r="I204" s="261"/>
      <c r="J204" s="261" t="s">
        <v>700</v>
      </c>
      <c r="K204" s="261"/>
      <c r="L204" s="261"/>
      <c r="M204" s="261"/>
      <c r="N204" s="261"/>
      <c r="O204" s="263"/>
    </row>
    <row r="205" spans="1:16" ht="15" customHeight="1" thickBot="1" x14ac:dyDescent="0.25">
      <c r="A205" s="265" t="s">
        <v>699</v>
      </c>
      <c r="B205" s="266"/>
      <c r="C205" s="266"/>
      <c r="D205" s="266"/>
      <c r="E205" s="266"/>
      <c r="F205" s="262"/>
      <c r="G205" s="262"/>
      <c r="H205" s="262"/>
      <c r="I205" s="262"/>
      <c r="J205" s="262"/>
      <c r="K205" s="262"/>
      <c r="L205" s="262"/>
      <c r="M205" s="262"/>
      <c r="N205" s="262"/>
      <c r="O205" s="264"/>
    </row>
    <row r="206" spans="1:16" ht="15" customHeight="1" x14ac:dyDescent="0.2">
      <c r="A206" s="300"/>
      <c r="B206" s="301"/>
      <c r="C206" s="301"/>
      <c r="D206" s="301"/>
      <c r="E206" s="301"/>
      <c r="F206" s="301"/>
      <c r="G206" s="301"/>
      <c r="H206" s="301"/>
      <c r="I206" s="301"/>
      <c r="J206" s="301"/>
      <c r="K206" s="301"/>
      <c r="L206" s="301"/>
      <c r="M206" s="301"/>
      <c r="N206" s="301"/>
      <c r="O206" s="302"/>
    </row>
    <row r="207" spans="1:16" ht="15" customHeight="1" x14ac:dyDescent="0.2">
      <c r="A207" s="281" t="s">
        <v>733</v>
      </c>
      <c r="B207" s="282"/>
      <c r="C207" s="283"/>
      <c r="D207" s="276"/>
      <c r="E207" s="277"/>
      <c r="F207" s="277"/>
      <c r="G207" s="284"/>
      <c r="H207" s="303" t="s">
        <v>686</v>
      </c>
      <c r="I207" s="303"/>
      <c r="J207" s="276"/>
      <c r="K207" s="277"/>
      <c r="L207" s="277"/>
      <c r="M207" s="277"/>
      <c r="N207" s="277"/>
      <c r="O207" s="278"/>
    </row>
    <row r="208" spans="1:16" ht="15" customHeight="1" x14ac:dyDescent="0.2">
      <c r="A208" s="285" t="s">
        <v>685</v>
      </c>
      <c r="B208" s="286"/>
      <c r="C208" s="286"/>
      <c r="D208" s="286"/>
      <c r="E208" s="287"/>
      <c r="F208" s="291" t="s">
        <v>638</v>
      </c>
      <c r="G208" s="292"/>
      <c r="H208" s="276"/>
      <c r="I208" s="284"/>
      <c r="J208" s="276"/>
      <c r="K208" s="284"/>
      <c r="L208" s="276"/>
      <c r="M208" s="284"/>
      <c r="N208" s="293"/>
      <c r="O208" s="294"/>
    </row>
    <row r="209" spans="1:15" ht="15" customHeight="1" x14ac:dyDescent="0.2">
      <c r="A209" s="288"/>
      <c r="B209" s="289"/>
      <c r="C209" s="289"/>
      <c r="D209" s="289"/>
      <c r="E209" s="290"/>
      <c r="F209" s="291" t="s">
        <v>639</v>
      </c>
      <c r="G209" s="292"/>
      <c r="H209" s="276"/>
      <c r="I209" s="284"/>
      <c r="J209" s="276"/>
      <c r="K209" s="284"/>
      <c r="L209" s="276"/>
      <c r="M209" s="284"/>
      <c r="N209" s="295"/>
      <c r="O209" s="296"/>
    </row>
    <row r="210" spans="1:15" ht="15" customHeight="1" x14ac:dyDescent="0.2">
      <c r="A210" s="281" t="s">
        <v>62</v>
      </c>
      <c r="B210" s="282"/>
      <c r="C210" s="283"/>
      <c r="D210" s="276"/>
      <c r="E210" s="284"/>
      <c r="F210" s="276"/>
      <c r="G210" s="284"/>
      <c r="H210" s="276"/>
      <c r="I210" s="284"/>
      <c r="J210" s="276"/>
      <c r="K210" s="284"/>
      <c r="L210" s="276"/>
      <c r="M210" s="284"/>
      <c r="N210" s="298"/>
      <c r="O210" s="299"/>
    </row>
    <row r="211" spans="1:15" ht="15" customHeight="1" x14ac:dyDescent="0.2">
      <c r="A211" s="281" t="s">
        <v>721</v>
      </c>
      <c r="B211" s="282"/>
      <c r="C211" s="283"/>
      <c r="D211" s="276"/>
      <c r="E211" s="284"/>
      <c r="F211" s="276"/>
      <c r="G211" s="284"/>
      <c r="H211" s="276"/>
      <c r="I211" s="284"/>
      <c r="J211" s="276"/>
      <c r="K211" s="284"/>
      <c r="L211" s="276"/>
      <c r="M211" s="284"/>
      <c r="N211" s="267"/>
      <c r="O211" s="268"/>
    </row>
    <row r="212" spans="1:15" ht="15" customHeight="1" x14ac:dyDescent="0.2">
      <c r="A212" s="130" t="s">
        <v>806</v>
      </c>
      <c r="B212" s="131"/>
      <c r="C212" s="132"/>
      <c r="D212" s="133"/>
      <c r="E212" s="47" t="s">
        <v>498</v>
      </c>
      <c r="F212" s="269"/>
      <c r="G212" s="269"/>
      <c r="H212" s="269"/>
      <c r="I212" s="269"/>
      <c r="J212" s="269"/>
      <c r="K212" s="269"/>
      <c r="L212" s="269"/>
      <c r="M212" s="269"/>
      <c r="N212" s="269"/>
      <c r="O212" s="270"/>
    </row>
    <row r="213" spans="1:15" ht="15" customHeight="1" x14ac:dyDescent="0.2">
      <c r="A213" s="271" t="s">
        <v>778</v>
      </c>
      <c r="B213" s="272"/>
      <c r="C213" s="272"/>
      <c r="D213" s="275"/>
      <c r="E213" s="269"/>
      <c r="F213" s="269"/>
      <c r="G213" s="269"/>
      <c r="H213" s="269"/>
      <c r="I213" s="270"/>
      <c r="J213" s="271" t="s">
        <v>325</v>
      </c>
      <c r="K213" s="272"/>
      <c r="L213" s="272"/>
      <c r="M213" s="276"/>
      <c r="N213" s="277"/>
      <c r="O213" s="278"/>
    </row>
    <row r="214" spans="1:15" ht="15" customHeight="1" x14ac:dyDescent="0.2">
      <c r="A214" s="259" t="s">
        <v>695</v>
      </c>
      <c r="B214" s="260"/>
      <c r="C214" s="260"/>
      <c r="D214" s="260"/>
      <c r="E214" s="189"/>
      <c r="F214" s="297" t="s">
        <v>696</v>
      </c>
      <c r="G214" s="297"/>
      <c r="H214" s="297"/>
      <c r="I214" s="190" t="str">
        <f>IF(OR(E214="No",M213="N/A"),"N/A","")</f>
        <v/>
      </c>
      <c r="J214" s="297" t="s">
        <v>697</v>
      </c>
      <c r="K214" s="297"/>
      <c r="L214" s="297"/>
      <c r="M214" s="297"/>
      <c r="N214" s="273" t="str">
        <f>IF(OR(I214="No",I214="N/A",),"N/A","")</f>
        <v/>
      </c>
      <c r="O214" s="274"/>
    </row>
    <row r="215" spans="1:15" ht="15" customHeight="1" x14ac:dyDescent="0.2">
      <c r="A215" s="259" t="s">
        <v>698</v>
      </c>
      <c r="B215" s="260"/>
      <c r="C215" s="260"/>
      <c r="D215" s="260"/>
      <c r="E215" s="191" t="str">
        <f>IF(E214="No","N/A","")</f>
        <v/>
      </c>
      <c r="F215" s="261" t="s">
        <v>699</v>
      </c>
      <c r="G215" s="261"/>
      <c r="H215" s="261"/>
      <c r="I215" s="261"/>
      <c r="J215" s="261" t="s">
        <v>700</v>
      </c>
      <c r="K215" s="261"/>
      <c r="L215" s="261"/>
      <c r="M215" s="261"/>
      <c r="N215" s="261"/>
      <c r="O215" s="263"/>
    </row>
    <row r="216" spans="1:15" ht="15" customHeight="1" thickBot="1" x14ac:dyDescent="0.25">
      <c r="A216" s="265" t="s">
        <v>699</v>
      </c>
      <c r="B216" s="266"/>
      <c r="C216" s="266"/>
      <c r="D216" s="266"/>
      <c r="E216" s="266"/>
      <c r="F216" s="262"/>
      <c r="G216" s="262"/>
      <c r="H216" s="262"/>
      <c r="I216" s="262"/>
      <c r="J216" s="262"/>
      <c r="K216" s="262"/>
      <c r="L216" s="262"/>
      <c r="M216" s="262"/>
      <c r="N216" s="262"/>
      <c r="O216" s="264"/>
    </row>
    <row r="217" spans="1:15" ht="13.5" customHeight="1" x14ac:dyDescent="0.2">
      <c r="A217" s="279" t="s">
        <v>436</v>
      </c>
      <c r="B217" s="280"/>
      <c r="C217" s="29" t="str">
        <f>$D$9&amp;""</f>
        <v>37673.3.GV3</v>
      </c>
      <c r="D217" s="42" t="s">
        <v>438</v>
      </c>
      <c r="E217" s="29" t="str">
        <f>$G$9&amp;""</f>
        <v>R-2721 A</v>
      </c>
      <c r="F217" s="33"/>
      <c r="G217" s="53" t="s">
        <v>0</v>
      </c>
      <c r="H217" s="33" t="str">
        <f>$I$16&amp;"   "&amp;$K$16&amp;"   "&amp;$M$16&amp;" "</f>
        <v xml:space="preserve">Wake       </v>
      </c>
      <c r="I217" s="33"/>
      <c r="J217" s="33"/>
      <c r="K217" s="33"/>
      <c r="L217" s="25" t="s">
        <v>55</v>
      </c>
      <c r="M217" s="110" t="str">
        <f>IF(D219&lt;&gt;"",MAX('General Project Information'!$M$172)+1,"")</f>
        <v/>
      </c>
      <c r="N217" s="42" t="s">
        <v>56</v>
      </c>
      <c r="O217" s="77">
        <f>'General Project Information'!$O$7</f>
        <v>10</v>
      </c>
    </row>
    <row r="218" spans="1:15" ht="19.5" customHeight="1" x14ac:dyDescent="0.2">
      <c r="A218" s="183"/>
      <c r="B218" s="184"/>
      <c r="C218" s="184"/>
      <c r="D218" s="304" t="s">
        <v>633</v>
      </c>
      <c r="E218" s="304"/>
      <c r="F218" s="304"/>
      <c r="G218" s="304"/>
      <c r="H218" s="304"/>
      <c r="I218" s="304"/>
      <c r="J218" s="304"/>
      <c r="K218" s="304"/>
      <c r="L218" s="184"/>
      <c r="M218" s="184"/>
      <c r="N218" s="184"/>
      <c r="O218" s="185"/>
    </row>
    <row r="219" spans="1:15" ht="15" customHeight="1" x14ac:dyDescent="0.2">
      <c r="A219" s="281" t="s">
        <v>734</v>
      </c>
      <c r="B219" s="282"/>
      <c r="C219" s="283"/>
      <c r="D219" s="276"/>
      <c r="E219" s="277"/>
      <c r="F219" s="277"/>
      <c r="G219" s="284"/>
      <c r="H219" s="303" t="s">
        <v>686</v>
      </c>
      <c r="I219" s="303"/>
      <c r="J219" s="276"/>
      <c r="K219" s="277"/>
      <c r="L219" s="277"/>
      <c r="M219" s="277"/>
      <c r="N219" s="277"/>
      <c r="O219" s="278"/>
    </row>
    <row r="220" spans="1:15" ht="15" customHeight="1" x14ac:dyDescent="0.2">
      <c r="A220" s="285" t="s">
        <v>685</v>
      </c>
      <c r="B220" s="286"/>
      <c r="C220" s="286"/>
      <c r="D220" s="286"/>
      <c r="E220" s="287"/>
      <c r="F220" s="291" t="s">
        <v>638</v>
      </c>
      <c r="G220" s="292"/>
      <c r="H220" s="276"/>
      <c r="I220" s="284"/>
      <c r="J220" s="276"/>
      <c r="K220" s="284"/>
      <c r="L220" s="276"/>
      <c r="M220" s="284"/>
      <c r="N220" s="293"/>
      <c r="O220" s="294"/>
    </row>
    <row r="221" spans="1:15" ht="15" customHeight="1" x14ac:dyDescent="0.2">
      <c r="A221" s="288"/>
      <c r="B221" s="289"/>
      <c r="C221" s="289"/>
      <c r="D221" s="289"/>
      <c r="E221" s="290"/>
      <c r="F221" s="291" t="s">
        <v>639</v>
      </c>
      <c r="G221" s="292"/>
      <c r="H221" s="276"/>
      <c r="I221" s="284"/>
      <c r="J221" s="276"/>
      <c r="K221" s="284"/>
      <c r="L221" s="276"/>
      <c r="M221" s="284"/>
      <c r="N221" s="295"/>
      <c r="O221" s="296"/>
    </row>
    <row r="222" spans="1:15" ht="15" customHeight="1" x14ac:dyDescent="0.2">
      <c r="A222" s="281" t="s">
        <v>62</v>
      </c>
      <c r="B222" s="282"/>
      <c r="C222" s="283"/>
      <c r="D222" s="276"/>
      <c r="E222" s="284"/>
      <c r="F222" s="276"/>
      <c r="G222" s="284"/>
      <c r="H222" s="276"/>
      <c r="I222" s="284"/>
      <c r="J222" s="276"/>
      <c r="K222" s="284"/>
      <c r="L222" s="276"/>
      <c r="M222" s="284"/>
      <c r="N222" s="298"/>
      <c r="O222" s="299"/>
    </row>
    <row r="223" spans="1:15" ht="15" customHeight="1" x14ac:dyDescent="0.2">
      <c r="A223" s="281" t="s">
        <v>721</v>
      </c>
      <c r="B223" s="282"/>
      <c r="C223" s="283"/>
      <c r="D223" s="276"/>
      <c r="E223" s="284"/>
      <c r="F223" s="276"/>
      <c r="G223" s="284"/>
      <c r="H223" s="276"/>
      <c r="I223" s="284"/>
      <c r="J223" s="276"/>
      <c r="K223" s="284"/>
      <c r="L223" s="276"/>
      <c r="M223" s="284"/>
      <c r="N223" s="267"/>
      <c r="O223" s="268"/>
    </row>
    <row r="224" spans="1:15" ht="15" customHeight="1" x14ac:dyDescent="0.2">
      <c r="A224" s="130" t="s">
        <v>806</v>
      </c>
      <c r="B224" s="131"/>
      <c r="C224" s="132"/>
      <c r="D224" s="133"/>
      <c r="E224" s="47" t="s">
        <v>498</v>
      </c>
      <c r="F224" s="269"/>
      <c r="G224" s="269"/>
      <c r="H224" s="269"/>
      <c r="I224" s="269"/>
      <c r="J224" s="269"/>
      <c r="K224" s="269"/>
      <c r="L224" s="269"/>
      <c r="M224" s="269"/>
      <c r="N224" s="269"/>
      <c r="O224" s="270"/>
    </row>
    <row r="225" spans="1:16" ht="15" customHeight="1" x14ac:dyDescent="0.2">
      <c r="A225" s="271" t="s">
        <v>778</v>
      </c>
      <c r="B225" s="272"/>
      <c r="C225" s="272"/>
      <c r="D225" s="275"/>
      <c r="E225" s="269"/>
      <c r="F225" s="269"/>
      <c r="G225" s="269"/>
      <c r="H225" s="269"/>
      <c r="I225" s="270"/>
      <c r="J225" s="271" t="s">
        <v>325</v>
      </c>
      <c r="K225" s="272"/>
      <c r="L225" s="272"/>
      <c r="M225" s="276"/>
      <c r="N225" s="277"/>
      <c r="O225" s="278"/>
    </row>
    <row r="226" spans="1:16" ht="15" customHeight="1" x14ac:dyDescent="0.2">
      <c r="A226" s="259" t="s">
        <v>695</v>
      </c>
      <c r="B226" s="260"/>
      <c r="C226" s="260"/>
      <c r="D226" s="260"/>
      <c r="E226" s="189"/>
      <c r="F226" s="297" t="s">
        <v>696</v>
      </c>
      <c r="G226" s="297"/>
      <c r="H226" s="297"/>
      <c r="I226" s="190" t="str">
        <f>IF(OR(E226="No",M225="N/A"),"N/A","")</f>
        <v/>
      </c>
      <c r="J226" s="297" t="s">
        <v>697</v>
      </c>
      <c r="K226" s="297"/>
      <c r="L226" s="297"/>
      <c r="M226" s="297"/>
      <c r="N226" s="273" t="str">
        <f>IF(OR(I226="No",I226="N/A",),"N/A","")</f>
        <v/>
      </c>
      <c r="O226" s="274"/>
    </row>
    <row r="227" spans="1:16" ht="15" customHeight="1" x14ac:dyDescent="0.2">
      <c r="A227" s="331" t="s">
        <v>698</v>
      </c>
      <c r="B227" s="332"/>
      <c r="C227" s="332"/>
      <c r="D227" s="332"/>
      <c r="E227" s="333"/>
      <c r="F227" s="315" t="s">
        <v>699</v>
      </c>
      <c r="G227" s="316"/>
      <c r="H227" s="316"/>
      <c r="I227" s="317"/>
      <c r="J227" s="315" t="s">
        <v>700</v>
      </c>
      <c r="K227" s="316"/>
      <c r="L227" s="316"/>
      <c r="M227" s="316"/>
      <c r="N227" s="316"/>
      <c r="O227" s="321"/>
      <c r="P227" s="458"/>
    </row>
    <row r="228" spans="1:16" ht="15" customHeight="1" thickBot="1" x14ac:dyDescent="0.25">
      <c r="A228" s="483"/>
      <c r="B228" s="484"/>
      <c r="C228" s="484"/>
      <c r="D228" s="484"/>
      <c r="E228" s="485"/>
      <c r="F228" s="318"/>
      <c r="G228" s="319"/>
      <c r="H228" s="319"/>
      <c r="I228" s="320"/>
      <c r="J228" s="318"/>
      <c r="K228" s="319"/>
      <c r="L228" s="319"/>
      <c r="M228" s="319"/>
      <c r="N228" s="319"/>
      <c r="O228" s="322"/>
      <c r="P228" s="458"/>
    </row>
    <row r="229" spans="1:16" ht="15" customHeight="1" x14ac:dyDescent="0.2">
      <c r="A229" s="305" t="s">
        <v>735</v>
      </c>
      <c r="B229" s="306"/>
      <c r="C229" s="306"/>
      <c r="D229" s="306"/>
      <c r="E229" s="306"/>
      <c r="F229" s="306"/>
      <c r="G229" s="306"/>
      <c r="H229" s="306"/>
      <c r="I229" s="306"/>
      <c r="J229" s="306"/>
      <c r="K229" s="306"/>
      <c r="L229" s="306"/>
      <c r="M229" s="306"/>
      <c r="N229" s="306"/>
      <c r="O229" s="307"/>
      <c r="P229" s="458"/>
    </row>
    <row r="230" spans="1:16" ht="15" customHeight="1" x14ac:dyDescent="0.2">
      <c r="A230" s="308"/>
      <c r="B230" s="309"/>
      <c r="C230" s="309"/>
      <c r="D230" s="309"/>
      <c r="E230" s="309"/>
      <c r="F230" s="309"/>
      <c r="G230" s="309"/>
      <c r="H230" s="309"/>
      <c r="I230" s="309"/>
      <c r="J230" s="309"/>
      <c r="K230" s="309"/>
      <c r="L230" s="309"/>
      <c r="M230" s="309"/>
      <c r="N230" s="309"/>
      <c r="O230" s="310"/>
      <c r="P230" s="458"/>
    </row>
    <row r="231" spans="1:16" ht="15" customHeight="1" x14ac:dyDescent="0.2">
      <c r="A231" s="285" t="s">
        <v>685</v>
      </c>
      <c r="B231" s="286"/>
      <c r="C231" s="286"/>
      <c r="D231" s="286"/>
      <c r="E231" s="287"/>
      <c r="F231" s="327" t="s">
        <v>638</v>
      </c>
      <c r="G231" s="328"/>
      <c r="H231" s="323"/>
      <c r="I231" s="324"/>
      <c r="J231" s="323"/>
      <c r="K231" s="324"/>
      <c r="L231" s="323"/>
      <c r="M231" s="324"/>
      <c r="N231" s="459"/>
      <c r="O231" s="460"/>
      <c r="P231" s="458"/>
    </row>
    <row r="232" spans="1:16" ht="15" customHeight="1" x14ac:dyDescent="0.2">
      <c r="A232" s="288"/>
      <c r="B232" s="289"/>
      <c r="C232" s="289"/>
      <c r="D232" s="289"/>
      <c r="E232" s="290"/>
      <c r="F232" s="329"/>
      <c r="G232" s="330"/>
      <c r="H232" s="325"/>
      <c r="I232" s="326"/>
      <c r="J232" s="325"/>
      <c r="K232" s="326"/>
      <c r="L232" s="325"/>
      <c r="M232" s="326"/>
      <c r="N232" s="461"/>
      <c r="O232" s="462"/>
      <c r="P232" s="458"/>
    </row>
    <row r="233" spans="1:16" ht="15" customHeight="1" x14ac:dyDescent="0.2">
      <c r="A233" s="281" t="s">
        <v>62</v>
      </c>
      <c r="B233" s="282"/>
      <c r="C233" s="283"/>
      <c r="D233" s="323"/>
      <c r="E233" s="324"/>
      <c r="F233" s="323"/>
      <c r="G233" s="324"/>
      <c r="H233" s="323"/>
      <c r="I233" s="324"/>
      <c r="J233" s="323"/>
      <c r="K233" s="324"/>
      <c r="L233" s="323"/>
      <c r="M233" s="324"/>
      <c r="N233" s="454"/>
      <c r="O233" s="455"/>
      <c r="P233" s="458"/>
    </row>
    <row r="234" spans="1:16" ht="15" customHeight="1" x14ac:dyDescent="0.2">
      <c r="A234" s="281" t="s">
        <v>721</v>
      </c>
      <c r="B234" s="282"/>
      <c r="C234" s="283"/>
      <c r="D234" s="325"/>
      <c r="E234" s="326"/>
      <c r="F234" s="325"/>
      <c r="G234" s="326"/>
      <c r="H234" s="325"/>
      <c r="I234" s="326"/>
      <c r="J234" s="325"/>
      <c r="K234" s="326"/>
      <c r="L234" s="325"/>
      <c r="M234" s="326"/>
      <c r="N234" s="456"/>
      <c r="O234" s="457"/>
      <c r="P234" s="458"/>
    </row>
    <row r="235" spans="1:16" ht="15" customHeight="1" x14ac:dyDescent="0.2">
      <c r="A235" s="130" t="s">
        <v>806</v>
      </c>
      <c r="B235" s="131"/>
      <c r="C235" s="132"/>
      <c r="D235" s="471" t="s">
        <v>498</v>
      </c>
      <c r="E235" s="472"/>
      <c r="F235" s="472"/>
      <c r="G235" s="472"/>
      <c r="H235" s="472"/>
      <c r="I235" s="472"/>
      <c r="J235" s="472"/>
      <c r="K235" s="472"/>
      <c r="L235" s="472"/>
      <c r="M235" s="472"/>
      <c r="N235" s="472"/>
      <c r="O235" s="473"/>
      <c r="P235" s="458"/>
    </row>
    <row r="236" spans="1:16" ht="15" customHeight="1" x14ac:dyDescent="0.2">
      <c r="A236" s="271" t="s">
        <v>778</v>
      </c>
      <c r="B236" s="272"/>
      <c r="C236" s="272"/>
      <c r="D236" s="474"/>
      <c r="E236" s="475"/>
      <c r="F236" s="475"/>
      <c r="G236" s="475"/>
      <c r="H236" s="475"/>
      <c r="I236" s="475"/>
      <c r="J236" s="475"/>
      <c r="K236" s="475"/>
      <c r="L236" s="475"/>
      <c r="M236" s="475"/>
      <c r="N236" s="475"/>
      <c r="O236" s="476"/>
      <c r="P236" s="458"/>
    </row>
    <row r="237" spans="1:16" ht="15" customHeight="1" x14ac:dyDescent="0.2">
      <c r="A237" s="331" t="s">
        <v>695</v>
      </c>
      <c r="B237" s="332"/>
      <c r="C237" s="332"/>
      <c r="D237" s="332"/>
      <c r="E237" s="332"/>
      <c r="F237" s="332"/>
      <c r="G237" s="332"/>
      <c r="H237" s="332"/>
      <c r="I237" s="332"/>
      <c r="J237" s="332"/>
      <c r="K237" s="332"/>
      <c r="L237" s="332"/>
      <c r="M237" s="332"/>
      <c r="N237" s="332"/>
      <c r="O237" s="466"/>
      <c r="P237" s="458"/>
    </row>
    <row r="238" spans="1:16" ht="15" customHeight="1" x14ac:dyDescent="0.2">
      <c r="A238" s="467"/>
      <c r="B238" s="468"/>
      <c r="C238" s="468"/>
      <c r="D238" s="468"/>
      <c r="E238" s="468"/>
      <c r="F238" s="468"/>
      <c r="G238" s="468"/>
      <c r="H238" s="468"/>
      <c r="I238" s="468"/>
      <c r="J238" s="468"/>
      <c r="K238" s="468"/>
      <c r="L238" s="468"/>
      <c r="M238" s="468"/>
      <c r="N238" s="468"/>
      <c r="O238" s="469"/>
      <c r="P238" s="458"/>
    </row>
    <row r="239" spans="1:16" ht="15" customHeight="1" x14ac:dyDescent="0.2">
      <c r="A239" s="467"/>
      <c r="B239" s="468"/>
      <c r="C239" s="468"/>
      <c r="D239" s="468"/>
      <c r="E239" s="468"/>
      <c r="F239" s="468"/>
      <c r="G239" s="468"/>
      <c r="H239" s="468"/>
      <c r="I239" s="468"/>
      <c r="J239" s="468"/>
      <c r="K239" s="468"/>
      <c r="L239" s="468"/>
      <c r="M239" s="468"/>
      <c r="N239" s="468"/>
      <c r="O239" s="469"/>
      <c r="P239" s="458"/>
    </row>
    <row r="240" spans="1:16" ht="15" customHeight="1" x14ac:dyDescent="0.2">
      <c r="A240" s="334"/>
      <c r="B240" s="335"/>
      <c r="C240" s="335"/>
      <c r="D240" s="335"/>
      <c r="E240" s="335"/>
      <c r="F240" s="335"/>
      <c r="G240" s="335"/>
      <c r="H240" s="335"/>
      <c r="I240" s="335"/>
      <c r="J240" s="335"/>
      <c r="K240" s="335"/>
      <c r="L240" s="335"/>
      <c r="M240" s="335"/>
      <c r="N240" s="335"/>
      <c r="O240" s="470"/>
      <c r="P240" s="458"/>
    </row>
    <row r="241" spans="1:16" ht="15" customHeight="1" x14ac:dyDescent="0.2">
      <c r="A241" s="477" t="s">
        <v>736</v>
      </c>
      <c r="B241" s="478"/>
      <c r="C241" s="478"/>
      <c r="D241" s="478"/>
      <c r="E241" s="478"/>
      <c r="F241" s="478"/>
      <c r="G241" s="479"/>
      <c r="H241" s="496" t="s">
        <v>686</v>
      </c>
      <c r="I241" s="497"/>
      <c r="J241" s="323"/>
      <c r="K241" s="493"/>
      <c r="L241" s="493"/>
      <c r="M241" s="493"/>
      <c r="N241" s="493"/>
      <c r="O241" s="494"/>
      <c r="P241" s="458"/>
    </row>
    <row r="242" spans="1:16" ht="15" customHeight="1" x14ac:dyDescent="0.2">
      <c r="A242" s="500"/>
      <c r="B242" s="501"/>
      <c r="C242" s="501"/>
      <c r="D242" s="501"/>
      <c r="E242" s="501"/>
      <c r="F242" s="501"/>
      <c r="G242" s="502"/>
      <c r="H242" s="498"/>
      <c r="I242" s="499"/>
      <c r="J242" s="495"/>
      <c r="K242" s="311"/>
      <c r="L242" s="311"/>
      <c r="M242" s="311"/>
      <c r="N242" s="311"/>
      <c r="O242" s="312"/>
      <c r="P242" s="458"/>
    </row>
    <row r="243" spans="1:16" ht="15" customHeight="1" x14ac:dyDescent="0.2">
      <c r="A243" s="308"/>
      <c r="B243" s="309"/>
      <c r="C243" s="309"/>
      <c r="D243" s="309"/>
      <c r="E243" s="309"/>
      <c r="F243" s="309"/>
      <c r="G243" s="480"/>
      <c r="H243" s="276"/>
      <c r="I243" s="284"/>
      <c r="J243" s="276"/>
      <c r="K243" s="284"/>
      <c r="L243" s="276"/>
      <c r="M243" s="284"/>
      <c r="N243" s="295"/>
      <c r="O243" s="296"/>
    </row>
    <row r="244" spans="1:16" ht="15" customHeight="1" x14ac:dyDescent="0.2">
      <c r="A244" s="281" t="s">
        <v>62</v>
      </c>
      <c r="B244" s="282"/>
      <c r="C244" s="283"/>
      <c r="D244" s="276"/>
      <c r="E244" s="284"/>
      <c r="F244" s="276"/>
      <c r="G244" s="284"/>
      <c r="H244" s="276"/>
      <c r="I244" s="284"/>
      <c r="J244" s="276"/>
      <c r="K244" s="284"/>
      <c r="L244" s="276"/>
      <c r="M244" s="284"/>
      <c r="N244" s="298"/>
      <c r="O244" s="299"/>
    </row>
    <row r="245" spans="1:16" ht="15" customHeight="1" x14ac:dyDescent="0.2">
      <c r="A245" s="281" t="s">
        <v>721</v>
      </c>
      <c r="B245" s="282"/>
      <c r="C245" s="283"/>
      <c r="D245" s="276"/>
      <c r="E245" s="284"/>
      <c r="F245" s="276"/>
      <c r="G245" s="284"/>
      <c r="H245" s="276"/>
      <c r="I245" s="284"/>
      <c r="J245" s="276"/>
      <c r="K245" s="284"/>
      <c r="L245" s="276"/>
      <c r="M245" s="284"/>
      <c r="N245" s="267"/>
      <c r="O245" s="268"/>
    </row>
    <row r="246" spans="1:16" ht="15" customHeight="1" x14ac:dyDescent="0.2">
      <c r="A246" s="130" t="s">
        <v>806</v>
      </c>
      <c r="B246" s="131"/>
      <c r="C246" s="132"/>
      <c r="D246" s="133"/>
      <c r="E246" s="47" t="s">
        <v>498</v>
      </c>
      <c r="F246" s="269"/>
      <c r="G246" s="269"/>
      <c r="H246" s="269"/>
      <c r="I246" s="269"/>
      <c r="J246" s="269"/>
      <c r="K246" s="269"/>
      <c r="L246" s="269"/>
      <c r="M246" s="269"/>
      <c r="N246" s="269"/>
      <c r="O246" s="270"/>
    </row>
    <row r="247" spans="1:16" ht="15" customHeight="1" x14ac:dyDescent="0.2">
      <c r="A247" s="271" t="s">
        <v>778</v>
      </c>
      <c r="B247" s="272"/>
      <c r="C247" s="272"/>
      <c r="D247" s="275"/>
      <c r="E247" s="269"/>
      <c r="F247" s="269"/>
      <c r="G247" s="269"/>
      <c r="H247" s="269"/>
      <c r="I247" s="270"/>
      <c r="J247" s="271" t="s">
        <v>325</v>
      </c>
      <c r="K247" s="272"/>
      <c r="L247" s="272"/>
      <c r="M247" s="276"/>
      <c r="N247" s="277"/>
      <c r="O247" s="278"/>
    </row>
    <row r="248" spans="1:16" ht="15" customHeight="1" x14ac:dyDescent="0.2">
      <c r="A248" s="259" t="s">
        <v>695</v>
      </c>
      <c r="B248" s="260"/>
      <c r="C248" s="260"/>
      <c r="D248" s="260"/>
      <c r="E248" s="189"/>
      <c r="F248" s="297" t="s">
        <v>696</v>
      </c>
      <c r="G248" s="297"/>
      <c r="H248" s="297"/>
      <c r="I248" s="190" t="str">
        <f>IF(OR(E248="No",M247="N/A"),"N/A","")</f>
        <v/>
      </c>
      <c r="J248" s="297" t="s">
        <v>697</v>
      </c>
      <c r="K248" s="297"/>
      <c r="L248" s="297"/>
      <c r="M248" s="297"/>
      <c r="N248" s="273" t="str">
        <f>IF(OR(I248="No",I248="N/A",),"N/A","")</f>
        <v/>
      </c>
      <c r="O248" s="274"/>
    </row>
    <row r="249" spans="1:16" ht="15" customHeight="1" x14ac:dyDescent="0.2">
      <c r="A249" s="259" t="s">
        <v>698</v>
      </c>
      <c r="B249" s="260"/>
      <c r="C249" s="260"/>
      <c r="D249" s="260"/>
      <c r="E249" s="191" t="str">
        <f>IF(E248="No","N/A","")</f>
        <v/>
      </c>
      <c r="F249" s="261" t="s">
        <v>699</v>
      </c>
      <c r="G249" s="261"/>
      <c r="H249" s="261"/>
      <c r="I249" s="261"/>
      <c r="J249" s="261" t="s">
        <v>700</v>
      </c>
      <c r="K249" s="261"/>
      <c r="L249" s="261"/>
      <c r="M249" s="261"/>
      <c r="N249" s="261"/>
      <c r="O249" s="263"/>
    </row>
    <row r="250" spans="1:16" ht="15" customHeight="1" thickBot="1" x14ac:dyDescent="0.25">
      <c r="A250" s="265" t="s">
        <v>699</v>
      </c>
      <c r="B250" s="266"/>
      <c r="C250" s="266"/>
      <c r="D250" s="266"/>
      <c r="E250" s="266"/>
      <c r="F250" s="262"/>
      <c r="G250" s="262"/>
      <c r="H250" s="262"/>
      <c r="I250" s="262"/>
      <c r="J250" s="262"/>
      <c r="K250" s="262"/>
      <c r="L250" s="262"/>
      <c r="M250" s="262"/>
      <c r="N250" s="262"/>
      <c r="O250" s="264"/>
    </row>
    <row r="251" spans="1:16" ht="15" customHeight="1" x14ac:dyDescent="0.2">
      <c r="A251" s="300"/>
      <c r="B251" s="301"/>
      <c r="C251" s="301"/>
      <c r="D251" s="301"/>
      <c r="E251" s="301"/>
      <c r="F251" s="301"/>
      <c r="G251" s="301"/>
      <c r="H251" s="301"/>
      <c r="I251" s="301"/>
      <c r="J251" s="301"/>
      <c r="K251" s="301"/>
      <c r="L251" s="301"/>
      <c r="M251" s="301"/>
      <c r="N251" s="301"/>
      <c r="O251" s="302"/>
    </row>
    <row r="252" spans="1:16" ht="15" customHeight="1" x14ac:dyDescent="0.2">
      <c r="A252" s="281" t="s">
        <v>737</v>
      </c>
      <c r="B252" s="282"/>
      <c r="C252" s="283"/>
      <c r="D252" s="276"/>
      <c r="E252" s="277"/>
      <c r="F252" s="277"/>
      <c r="G252" s="284"/>
      <c r="H252" s="303" t="s">
        <v>686</v>
      </c>
      <c r="I252" s="303"/>
      <c r="J252" s="276"/>
      <c r="K252" s="277"/>
      <c r="L252" s="277"/>
      <c r="M252" s="277"/>
      <c r="N252" s="277"/>
      <c r="O252" s="278"/>
    </row>
    <row r="253" spans="1:16" ht="15" customHeight="1" x14ac:dyDescent="0.2">
      <c r="A253" s="285" t="s">
        <v>685</v>
      </c>
      <c r="B253" s="286"/>
      <c r="C253" s="286"/>
      <c r="D253" s="286"/>
      <c r="E253" s="287"/>
      <c r="F253" s="291" t="s">
        <v>638</v>
      </c>
      <c r="G253" s="292"/>
      <c r="H253" s="276"/>
      <c r="I253" s="284"/>
      <c r="J253" s="276"/>
      <c r="K253" s="284"/>
      <c r="L253" s="276"/>
      <c r="M253" s="284"/>
      <c r="N253" s="293"/>
      <c r="O253" s="294"/>
    </row>
    <row r="254" spans="1:16" ht="15" customHeight="1" x14ac:dyDescent="0.2">
      <c r="A254" s="288"/>
      <c r="B254" s="289"/>
      <c r="C254" s="289"/>
      <c r="D254" s="289"/>
      <c r="E254" s="290"/>
      <c r="F254" s="291" t="s">
        <v>639</v>
      </c>
      <c r="G254" s="292"/>
      <c r="H254" s="276"/>
      <c r="I254" s="284"/>
      <c r="J254" s="276"/>
      <c r="K254" s="284"/>
      <c r="L254" s="276"/>
      <c r="M254" s="284"/>
      <c r="N254" s="295"/>
      <c r="O254" s="296"/>
    </row>
    <row r="255" spans="1:16" ht="15" customHeight="1" x14ac:dyDescent="0.2">
      <c r="A255" s="281" t="s">
        <v>62</v>
      </c>
      <c r="B255" s="282"/>
      <c r="C255" s="283"/>
      <c r="D255" s="276"/>
      <c r="E255" s="284"/>
      <c r="F255" s="276"/>
      <c r="G255" s="284"/>
      <c r="H255" s="276"/>
      <c r="I255" s="284"/>
      <c r="J255" s="276"/>
      <c r="K255" s="284"/>
      <c r="L255" s="276"/>
      <c r="M255" s="284"/>
      <c r="N255" s="298"/>
      <c r="O255" s="299"/>
    </row>
    <row r="256" spans="1:16" ht="15" customHeight="1" x14ac:dyDescent="0.2">
      <c r="A256" s="281" t="s">
        <v>721</v>
      </c>
      <c r="B256" s="282"/>
      <c r="C256" s="283"/>
      <c r="D256" s="276"/>
      <c r="E256" s="284"/>
      <c r="F256" s="276"/>
      <c r="G256" s="284"/>
      <c r="H256" s="276"/>
      <c r="I256" s="284"/>
      <c r="J256" s="276"/>
      <c r="K256" s="284"/>
      <c r="L256" s="276"/>
      <c r="M256" s="284"/>
      <c r="N256" s="267"/>
      <c r="O256" s="268"/>
    </row>
    <row r="257" spans="1:15" ht="15" customHeight="1" x14ac:dyDescent="0.2">
      <c r="A257" s="130" t="s">
        <v>806</v>
      </c>
      <c r="B257" s="131"/>
      <c r="C257" s="132"/>
      <c r="D257" s="133"/>
      <c r="E257" s="47" t="s">
        <v>498</v>
      </c>
      <c r="F257" s="269"/>
      <c r="G257" s="269"/>
      <c r="H257" s="269"/>
      <c r="I257" s="269"/>
      <c r="J257" s="269"/>
      <c r="K257" s="269"/>
      <c r="L257" s="269"/>
      <c r="M257" s="269"/>
      <c r="N257" s="269"/>
      <c r="O257" s="270"/>
    </row>
    <row r="258" spans="1:15" ht="15" customHeight="1" x14ac:dyDescent="0.2">
      <c r="A258" s="271" t="s">
        <v>778</v>
      </c>
      <c r="B258" s="272"/>
      <c r="C258" s="272"/>
      <c r="D258" s="275"/>
      <c r="E258" s="269"/>
      <c r="F258" s="269"/>
      <c r="G258" s="269"/>
      <c r="H258" s="269"/>
      <c r="I258" s="270"/>
      <c r="J258" s="271" t="s">
        <v>325</v>
      </c>
      <c r="K258" s="272"/>
      <c r="L258" s="272"/>
      <c r="M258" s="276"/>
      <c r="N258" s="277"/>
      <c r="O258" s="278"/>
    </row>
    <row r="259" spans="1:15" ht="15" customHeight="1" x14ac:dyDescent="0.2">
      <c r="A259" s="259" t="s">
        <v>695</v>
      </c>
      <c r="B259" s="260"/>
      <c r="C259" s="260"/>
      <c r="D259" s="260"/>
      <c r="E259" s="189"/>
      <c r="F259" s="297" t="s">
        <v>696</v>
      </c>
      <c r="G259" s="297"/>
      <c r="H259" s="297"/>
      <c r="I259" s="190" t="str">
        <f>IF(OR(E259="No",M258="N/A"),"N/A","")</f>
        <v/>
      </c>
      <c r="J259" s="297" t="s">
        <v>697</v>
      </c>
      <c r="K259" s="297"/>
      <c r="L259" s="297"/>
      <c r="M259" s="297"/>
      <c r="N259" s="273" t="str">
        <f>IF(OR(I259="No",I259="N/A",),"N/A","")</f>
        <v/>
      </c>
      <c r="O259" s="274"/>
    </row>
    <row r="260" spans="1:15" ht="15" customHeight="1" x14ac:dyDescent="0.2">
      <c r="A260" s="259" t="s">
        <v>698</v>
      </c>
      <c r="B260" s="260"/>
      <c r="C260" s="260"/>
      <c r="D260" s="260"/>
      <c r="E260" s="191" t="str">
        <f>IF(E259="No","N/A","")</f>
        <v/>
      </c>
      <c r="F260" s="261" t="s">
        <v>699</v>
      </c>
      <c r="G260" s="261"/>
      <c r="H260" s="261"/>
      <c r="I260" s="261"/>
      <c r="J260" s="261" t="s">
        <v>700</v>
      </c>
      <c r="K260" s="261"/>
      <c r="L260" s="261"/>
      <c r="M260" s="261"/>
      <c r="N260" s="261"/>
      <c r="O260" s="263"/>
    </row>
    <row r="261" spans="1:15" ht="15" customHeight="1" thickBot="1" x14ac:dyDescent="0.25">
      <c r="A261" s="265" t="s">
        <v>699</v>
      </c>
      <c r="B261" s="266"/>
      <c r="C261" s="266"/>
      <c r="D261" s="266"/>
      <c r="E261" s="266"/>
      <c r="F261" s="262"/>
      <c r="G261" s="262"/>
      <c r="H261" s="262"/>
      <c r="I261" s="262"/>
      <c r="J261" s="262"/>
      <c r="K261" s="262"/>
      <c r="L261" s="262"/>
      <c r="M261" s="262"/>
      <c r="N261" s="262"/>
      <c r="O261" s="264"/>
    </row>
    <row r="262" spans="1:15" ht="13.5" customHeight="1" x14ac:dyDescent="0.2">
      <c r="A262" s="279" t="s">
        <v>436</v>
      </c>
      <c r="B262" s="280"/>
      <c r="C262" s="29" t="str">
        <f>$D$9&amp;""</f>
        <v>37673.3.GV3</v>
      </c>
      <c r="D262" s="42" t="s">
        <v>438</v>
      </c>
      <c r="E262" s="29" t="str">
        <f>$G$9&amp;""</f>
        <v>R-2721 A</v>
      </c>
      <c r="F262" s="33"/>
      <c r="G262" s="53" t="s">
        <v>0</v>
      </c>
      <c r="H262" s="33" t="str">
        <f>$I$16&amp;"   "&amp;$K$16&amp;"   "&amp;$M$16&amp;" "</f>
        <v xml:space="preserve">Wake       </v>
      </c>
      <c r="I262" s="33"/>
      <c r="J262" s="33"/>
      <c r="K262" s="33"/>
      <c r="L262" s="25" t="s">
        <v>55</v>
      </c>
      <c r="M262" s="110" t="str">
        <f>IF(D264&lt;&gt;"",MAX('General Project Information'!$M$217)+1,"")</f>
        <v/>
      </c>
      <c r="N262" s="42" t="s">
        <v>56</v>
      </c>
      <c r="O262" s="77">
        <f>'General Project Information'!$O$7</f>
        <v>10</v>
      </c>
    </row>
    <row r="263" spans="1:15" ht="19.5" customHeight="1" x14ac:dyDescent="0.2">
      <c r="A263" s="183"/>
      <c r="B263" s="184"/>
      <c r="C263" s="184"/>
      <c r="D263" s="304" t="s">
        <v>633</v>
      </c>
      <c r="E263" s="304"/>
      <c r="F263" s="304"/>
      <c r="G263" s="304"/>
      <c r="H263" s="304"/>
      <c r="I263" s="304"/>
      <c r="J263" s="304"/>
      <c r="K263" s="304"/>
      <c r="L263" s="184"/>
      <c r="M263" s="184"/>
      <c r="N263" s="184"/>
      <c r="O263" s="185"/>
    </row>
    <row r="264" spans="1:15" ht="15" customHeight="1" x14ac:dyDescent="0.2">
      <c r="A264" s="281" t="s">
        <v>738</v>
      </c>
      <c r="B264" s="282"/>
      <c r="C264" s="283"/>
      <c r="D264" s="276"/>
      <c r="E264" s="277"/>
      <c r="F264" s="277"/>
      <c r="G264" s="284"/>
      <c r="H264" s="303" t="s">
        <v>686</v>
      </c>
      <c r="I264" s="303"/>
      <c r="J264" s="276"/>
      <c r="K264" s="277"/>
      <c r="L264" s="277"/>
      <c r="M264" s="277"/>
      <c r="N264" s="277"/>
      <c r="O264" s="278"/>
    </row>
    <row r="265" spans="1:15" ht="15" customHeight="1" x14ac:dyDescent="0.2">
      <c r="A265" s="285" t="s">
        <v>685</v>
      </c>
      <c r="B265" s="286"/>
      <c r="C265" s="286"/>
      <c r="D265" s="286"/>
      <c r="E265" s="287"/>
      <c r="F265" s="291" t="s">
        <v>638</v>
      </c>
      <c r="G265" s="292"/>
      <c r="H265" s="276"/>
      <c r="I265" s="284"/>
      <c r="J265" s="276"/>
      <c r="K265" s="284"/>
      <c r="L265" s="276"/>
      <c r="M265" s="284"/>
      <c r="N265" s="293"/>
      <c r="O265" s="294"/>
    </row>
    <row r="266" spans="1:15" ht="15" customHeight="1" x14ac:dyDescent="0.2">
      <c r="A266" s="288"/>
      <c r="B266" s="289"/>
      <c r="C266" s="289"/>
      <c r="D266" s="289"/>
      <c r="E266" s="290"/>
      <c r="F266" s="291" t="s">
        <v>639</v>
      </c>
      <c r="G266" s="292"/>
      <c r="H266" s="276"/>
      <c r="I266" s="284"/>
      <c r="J266" s="276"/>
      <c r="K266" s="284"/>
      <c r="L266" s="276"/>
      <c r="M266" s="284"/>
      <c r="N266" s="295"/>
      <c r="O266" s="296"/>
    </row>
    <row r="267" spans="1:15" ht="15" customHeight="1" x14ac:dyDescent="0.2">
      <c r="A267" s="281" t="s">
        <v>62</v>
      </c>
      <c r="B267" s="282"/>
      <c r="C267" s="283"/>
      <c r="D267" s="276"/>
      <c r="E267" s="284"/>
      <c r="F267" s="276"/>
      <c r="G267" s="284"/>
      <c r="H267" s="276"/>
      <c r="I267" s="284"/>
      <c r="J267" s="276"/>
      <c r="K267" s="284"/>
      <c r="L267" s="276"/>
      <c r="M267" s="284"/>
      <c r="N267" s="298"/>
      <c r="O267" s="299"/>
    </row>
    <row r="268" spans="1:15" ht="15" customHeight="1" x14ac:dyDescent="0.2">
      <c r="A268" s="281" t="s">
        <v>721</v>
      </c>
      <c r="B268" s="282"/>
      <c r="C268" s="283"/>
      <c r="D268" s="276"/>
      <c r="E268" s="284"/>
      <c r="F268" s="276"/>
      <c r="G268" s="284"/>
      <c r="H268" s="276"/>
      <c r="I268" s="284"/>
      <c r="J268" s="276"/>
      <c r="K268" s="284"/>
      <c r="L268" s="276"/>
      <c r="M268" s="284"/>
      <c r="N268" s="267"/>
      <c r="O268" s="268"/>
    </row>
    <row r="269" spans="1:15" ht="15" customHeight="1" x14ac:dyDescent="0.2">
      <c r="A269" s="130" t="s">
        <v>806</v>
      </c>
      <c r="B269" s="131"/>
      <c r="C269" s="132"/>
      <c r="D269" s="133"/>
      <c r="E269" s="47" t="s">
        <v>498</v>
      </c>
      <c r="F269" s="269"/>
      <c r="G269" s="269"/>
      <c r="H269" s="269"/>
      <c r="I269" s="269"/>
      <c r="J269" s="269"/>
      <c r="K269" s="269"/>
      <c r="L269" s="269"/>
      <c r="M269" s="269"/>
      <c r="N269" s="269"/>
      <c r="O269" s="270"/>
    </row>
    <row r="270" spans="1:15" ht="15" customHeight="1" x14ac:dyDescent="0.2">
      <c r="A270" s="271" t="s">
        <v>778</v>
      </c>
      <c r="B270" s="272"/>
      <c r="C270" s="272"/>
      <c r="D270" s="275"/>
      <c r="E270" s="269"/>
      <c r="F270" s="269"/>
      <c r="G270" s="269"/>
      <c r="H270" s="269"/>
      <c r="I270" s="270"/>
      <c r="J270" s="271" t="s">
        <v>325</v>
      </c>
      <c r="K270" s="272"/>
      <c r="L270" s="272"/>
      <c r="M270" s="276"/>
      <c r="N270" s="277"/>
      <c r="O270" s="278"/>
    </row>
    <row r="271" spans="1:15" ht="15" customHeight="1" x14ac:dyDescent="0.2">
      <c r="A271" s="259" t="s">
        <v>695</v>
      </c>
      <c r="B271" s="260"/>
      <c r="C271" s="260"/>
      <c r="D271" s="260"/>
      <c r="E271" s="189"/>
      <c r="F271" s="297" t="s">
        <v>696</v>
      </c>
      <c r="G271" s="297"/>
      <c r="H271" s="297"/>
      <c r="I271" s="190" t="str">
        <f>IF(OR(E271="No",M270="N/A"),"N/A","")</f>
        <v/>
      </c>
      <c r="J271" s="297" t="s">
        <v>697</v>
      </c>
      <c r="K271" s="297"/>
      <c r="L271" s="297"/>
      <c r="M271" s="297"/>
      <c r="N271" s="273" t="str">
        <f>IF(OR(I271="No",I271="N/A",),"N/A","")</f>
        <v/>
      </c>
      <c r="O271" s="274"/>
    </row>
    <row r="272" spans="1:15" ht="15" customHeight="1" x14ac:dyDescent="0.2">
      <c r="A272" s="259" t="s">
        <v>698</v>
      </c>
      <c r="B272" s="260"/>
      <c r="C272" s="260"/>
      <c r="D272" s="260"/>
      <c r="E272" s="191" t="str">
        <f>IF(E271="No","N/A","")</f>
        <v/>
      </c>
      <c r="F272" s="261" t="s">
        <v>699</v>
      </c>
      <c r="G272" s="261"/>
      <c r="H272" s="261"/>
      <c r="I272" s="261"/>
      <c r="J272" s="261" t="s">
        <v>700</v>
      </c>
      <c r="K272" s="261"/>
      <c r="L272" s="261"/>
      <c r="M272" s="261"/>
      <c r="N272" s="261"/>
      <c r="O272" s="263"/>
    </row>
    <row r="273" spans="1:15" ht="15" customHeight="1" thickBot="1" x14ac:dyDescent="0.25">
      <c r="A273" s="265" t="s">
        <v>699</v>
      </c>
      <c r="B273" s="266"/>
      <c r="C273" s="266"/>
      <c r="D273" s="266"/>
      <c r="E273" s="266"/>
      <c r="F273" s="262"/>
      <c r="G273" s="262"/>
      <c r="H273" s="262"/>
      <c r="I273" s="262"/>
      <c r="J273" s="262"/>
      <c r="K273" s="262"/>
      <c r="L273" s="262"/>
      <c r="M273" s="262"/>
      <c r="N273" s="262"/>
      <c r="O273" s="264"/>
    </row>
    <row r="274" spans="1:15" ht="15" customHeight="1" x14ac:dyDescent="0.2">
      <c r="A274" s="300"/>
      <c r="B274" s="301"/>
      <c r="C274" s="301"/>
      <c r="D274" s="301"/>
      <c r="E274" s="301"/>
      <c r="F274" s="301"/>
      <c r="G274" s="301"/>
      <c r="H274" s="301"/>
      <c r="I274" s="301"/>
      <c r="J274" s="301"/>
      <c r="K274" s="301"/>
      <c r="L274" s="301"/>
      <c r="M274" s="301"/>
      <c r="N274" s="301"/>
      <c r="O274" s="302"/>
    </row>
    <row r="275" spans="1:15" ht="15" customHeight="1" x14ac:dyDescent="0.2">
      <c r="A275" s="281" t="s">
        <v>739</v>
      </c>
      <c r="B275" s="282"/>
      <c r="C275" s="283"/>
      <c r="D275" s="276"/>
      <c r="E275" s="277"/>
      <c r="F275" s="277"/>
      <c r="G275" s="284"/>
      <c r="H275" s="303" t="s">
        <v>686</v>
      </c>
      <c r="I275" s="303"/>
      <c r="J275" s="276"/>
      <c r="K275" s="277"/>
      <c r="L275" s="277"/>
      <c r="M275" s="277"/>
      <c r="N275" s="277"/>
      <c r="O275" s="278"/>
    </row>
    <row r="276" spans="1:15" ht="15" customHeight="1" x14ac:dyDescent="0.2">
      <c r="A276" s="285" t="s">
        <v>685</v>
      </c>
      <c r="B276" s="286"/>
      <c r="C276" s="286"/>
      <c r="D276" s="286"/>
      <c r="E276" s="287"/>
      <c r="F276" s="291" t="s">
        <v>638</v>
      </c>
      <c r="G276" s="292"/>
      <c r="H276" s="276"/>
      <c r="I276" s="284"/>
      <c r="J276" s="276"/>
      <c r="K276" s="284"/>
      <c r="L276" s="276"/>
      <c r="M276" s="284"/>
      <c r="N276" s="293"/>
      <c r="O276" s="294"/>
    </row>
    <row r="277" spans="1:15" ht="15" customHeight="1" x14ac:dyDescent="0.2">
      <c r="A277" s="288"/>
      <c r="B277" s="289"/>
      <c r="C277" s="289"/>
      <c r="D277" s="289"/>
      <c r="E277" s="290"/>
      <c r="F277" s="291" t="s">
        <v>639</v>
      </c>
      <c r="G277" s="292"/>
      <c r="H277" s="276"/>
      <c r="I277" s="284"/>
      <c r="J277" s="276"/>
      <c r="K277" s="284"/>
      <c r="L277" s="276"/>
      <c r="M277" s="284"/>
      <c r="N277" s="295"/>
      <c r="O277" s="296"/>
    </row>
    <row r="278" spans="1:15" ht="15" customHeight="1" x14ac:dyDescent="0.2">
      <c r="A278" s="281" t="s">
        <v>62</v>
      </c>
      <c r="B278" s="282"/>
      <c r="C278" s="283"/>
      <c r="D278" s="276"/>
      <c r="E278" s="284"/>
      <c r="F278" s="276"/>
      <c r="G278" s="284"/>
      <c r="H278" s="276"/>
      <c r="I278" s="284"/>
      <c r="J278" s="276"/>
      <c r="K278" s="284"/>
      <c r="L278" s="276"/>
      <c r="M278" s="284"/>
      <c r="N278" s="298"/>
      <c r="O278" s="299"/>
    </row>
    <row r="279" spans="1:15" ht="15" customHeight="1" x14ac:dyDescent="0.2">
      <c r="A279" s="281" t="s">
        <v>721</v>
      </c>
      <c r="B279" s="282"/>
      <c r="C279" s="283"/>
      <c r="D279" s="276"/>
      <c r="E279" s="284"/>
      <c r="F279" s="276"/>
      <c r="G279" s="284"/>
      <c r="H279" s="276"/>
      <c r="I279" s="284"/>
      <c r="J279" s="276"/>
      <c r="K279" s="284"/>
      <c r="L279" s="276"/>
      <c r="M279" s="284"/>
      <c r="N279" s="267"/>
      <c r="O279" s="268"/>
    </row>
    <row r="280" spans="1:15" ht="15" customHeight="1" x14ac:dyDescent="0.2">
      <c r="A280" s="130" t="s">
        <v>806</v>
      </c>
      <c r="B280" s="131"/>
      <c r="C280" s="132"/>
      <c r="D280" s="133"/>
      <c r="E280" s="47" t="s">
        <v>498</v>
      </c>
      <c r="F280" s="269"/>
      <c r="G280" s="269"/>
      <c r="H280" s="269"/>
      <c r="I280" s="269"/>
      <c r="J280" s="269"/>
      <c r="K280" s="269"/>
      <c r="L280" s="269"/>
      <c r="M280" s="269"/>
      <c r="N280" s="269"/>
      <c r="O280" s="270"/>
    </row>
    <row r="281" spans="1:15" ht="15" customHeight="1" x14ac:dyDescent="0.2">
      <c r="A281" s="271" t="s">
        <v>778</v>
      </c>
      <c r="B281" s="272"/>
      <c r="C281" s="272"/>
      <c r="D281" s="275"/>
      <c r="E281" s="269"/>
      <c r="F281" s="269"/>
      <c r="G281" s="269"/>
      <c r="H281" s="269"/>
      <c r="I281" s="270"/>
      <c r="J281" s="271" t="s">
        <v>325</v>
      </c>
      <c r="K281" s="272"/>
      <c r="L281" s="272"/>
      <c r="M281" s="276"/>
      <c r="N281" s="277"/>
      <c r="O281" s="278"/>
    </row>
    <row r="282" spans="1:15" ht="15" customHeight="1" x14ac:dyDescent="0.2">
      <c r="A282" s="259" t="s">
        <v>695</v>
      </c>
      <c r="B282" s="260"/>
      <c r="C282" s="260"/>
      <c r="D282" s="260"/>
      <c r="E282" s="189"/>
      <c r="F282" s="297" t="s">
        <v>696</v>
      </c>
      <c r="G282" s="297"/>
      <c r="H282" s="297"/>
      <c r="I282" s="190" t="str">
        <f>IF(OR(E282="No",M281="N/A"),"N/A","")</f>
        <v/>
      </c>
      <c r="J282" s="297" t="s">
        <v>697</v>
      </c>
      <c r="K282" s="297"/>
      <c r="L282" s="297"/>
      <c r="M282" s="297"/>
      <c r="N282" s="273" t="str">
        <f>IF(OR(I282="No",I282="N/A",),"N/A","")</f>
        <v/>
      </c>
      <c r="O282" s="274"/>
    </row>
    <row r="283" spans="1:15" ht="15" customHeight="1" x14ac:dyDescent="0.2">
      <c r="A283" s="259" t="s">
        <v>698</v>
      </c>
      <c r="B283" s="260"/>
      <c r="C283" s="260"/>
      <c r="D283" s="260"/>
      <c r="E283" s="191" t="str">
        <f>IF(E282="No","N/A","")</f>
        <v/>
      </c>
      <c r="F283" s="261" t="s">
        <v>699</v>
      </c>
      <c r="G283" s="261"/>
      <c r="H283" s="261"/>
      <c r="I283" s="261"/>
      <c r="J283" s="261" t="s">
        <v>700</v>
      </c>
      <c r="K283" s="261"/>
      <c r="L283" s="261"/>
      <c r="M283" s="261"/>
      <c r="N283" s="261"/>
      <c r="O283" s="263"/>
    </row>
    <row r="284" spans="1:15" ht="15" customHeight="1" thickBot="1" x14ac:dyDescent="0.25">
      <c r="A284" s="265" t="s">
        <v>699</v>
      </c>
      <c r="B284" s="266"/>
      <c r="C284" s="266"/>
      <c r="D284" s="266"/>
      <c r="E284" s="266"/>
      <c r="F284" s="262"/>
      <c r="G284" s="262"/>
      <c r="H284" s="262"/>
      <c r="I284" s="262"/>
      <c r="J284" s="262"/>
      <c r="K284" s="262"/>
      <c r="L284" s="262"/>
      <c r="M284" s="262"/>
      <c r="N284" s="262"/>
      <c r="O284" s="264"/>
    </row>
    <row r="285" spans="1:15" ht="15" customHeight="1" x14ac:dyDescent="0.2">
      <c r="A285" s="300"/>
      <c r="B285" s="301"/>
      <c r="C285" s="301"/>
      <c r="D285" s="301"/>
      <c r="E285" s="301"/>
      <c r="F285" s="301"/>
      <c r="G285" s="301"/>
      <c r="H285" s="301"/>
      <c r="I285" s="301"/>
      <c r="J285" s="301"/>
      <c r="K285" s="301"/>
      <c r="L285" s="301"/>
      <c r="M285" s="301"/>
      <c r="N285" s="301"/>
      <c r="O285" s="302"/>
    </row>
    <row r="286" spans="1:15" ht="15" customHeight="1" x14ac:dyDescent="0.2">
      <c r="A286" s="281" t="s">
        <v>740</v>
      </c>
      <c r="B286" s="282"/>
      <c r="C286" s="283"/>
      <c r="D286" s="276"/>
      <c r="E286" s="277"/>
      <c r="F286" s="277"/>
      <c r="G286" s="284"/>
      <c r="H286" s="303" t="s">
        <v>686</v>
      </c>
      <c r="I286" s="303"/>
      <c r="J286" s="276"/>
      <c r="K286" s="277"/>
      <c r="L286" s="277"/>
      <c r="M286" s="277"/>
      <c r="N286" s="277"/>
      <c r="O286" s="278"/>
    </row>
    <row r="287" spans="1:15" ht="15" customHeight="1" x14ac:dyDescent="0.2">
      <c r="A287" s="285" t="s">
        <v>685</v>
      </c>
      <c r="B287" s="286"/>
      <c r="C287" s="286"/>
      <c r="D287" s="286"/>
      <c r="E287" s="287"/>
      <c r="F287" s="291" t="s">
        <v>638</v>
      </c>
      <c r="G287" s="292"/>
      <c r="H287" s="276"/>
      <c r="I287" s="284"/>
      <c r="J287" s="276"/>
      <c r="K287" s="284"/>
      <c r="L287" s="276"/>
      <c r="M287" s="284"/>
      <c r="N287" s="293"/>
      <c r="O287" s="294"/>
    </row>
    <row r="288" spans="1:15" ht="15" customHeight="1" x14ac:dyDescent="0.2">
      <c r="A288" s="288"/>
      <c r="B288" s="289"/>
      <c r="C288" s="289"/>
      <c r="D288" s="289"/>
      <c r="E288" s="290"/>
      <c r="F288" s="291" t="s">
        <v>639</v>
      </c>
      <c r="G288" s="292"/>
      <c r="H288" s="276"/>
      <c r="I288" s="284"/>
      <c r="J288" s="276"/>
      <c r="K288" s="284"/>
      <c r="L288" s="276"/>
      <c r="M288" s="284"/>
      <c r="N288" s="295"/>
      <c r="O288" s="296"/>
    </row>
    <row r="289" spans="1:15" ht="15" customHeight="1" x14ac:dyDescent="0.2">
      <c r="A289" s="281" t="s">
        <v>62</v>
      </c>
      <c r="B289" s="282"/>
      <c r="C289" s="283"/>
      <c r="D289" s="276"/>
      <c r="E289" s="284"/>
      <c r="F289" s="276"/>
      <c r="G289" s="284"/>
      <c r="H289" s="276"/>
      <c r="I289" s="284"/>
      <c r="J289" s="276"/>
      <c r="K289" s="284"/>
      <c r="L289" s="276"/>
      <c r="M289" s="284"/>
      <c r="N289" s="298"/>
      <c r="O289" s="299"/>
    </row>
    <row r="290" spans="1:15" ht="15" customHeight="1" x14ac:dyDescent="0.2">
      <c r="A290" s="281" t="s">
        <v>721</v>
      </c>
      <c r="B290" s="282"/>
      <c r="C290" s="283"/>
      <c r="D290" s="276"/>
      <c r="E290" s="284"/>
      <c r="F290" s="276"/>
      <c r="G290" s="284"/>
      <c r="H290" s="276"/>
      <c r="I290" s="284"/>
      <c r="J290" s="276"/>
      <c r="K290" s="284"/>
      <c r="L290" s="276"/>
      <c r="M290" s="284"/>
      <c r="N290" s="267"/>
      <c r="O290" s="268"/>
    </row>
    <row r="291" spans="1:15" ht="15" customHeight="1" x14ac:dyDescent="0.2">
      <c r="A291" s="130" t="s">
        <v>806</v>
      </c>
      <c r="B291" s="131"/>
      <c r="C291" s="132"/>
      <c r="D291" s="133"/>
      <c r="E291" s="47" t="s">
        <v>498</v>
      </c>
      <c r="F291" s="269"/>
      <c r="G291" s="269"/>
      <c r="H291" s="269"/>
      <c r="I291" s="269"/>
      <c r="J291" s="269"/>
      <c r="K291" s="269"/>
      <c r="L291" s="269"/>
      <c r="M291" s="269"/>
      <c r="N291" s="269"/>
      <c r="O291" s="270"/>
    </row>
    <row r="292" spans="1:15" ht="15" customHeight="1" x14ac:dyDescent="0.2">
      <c r="A292" s="271" t="s">
        <v>778</v>
      </c>
      <c r="B292" s="272"/>
      <c r="C292" s="272"/>
      <c r="D292" s="275"/>
      <c r="E292" s="269"/>
      <c r="F292" s="269"/>
      <c r="G292" s="269"/>
      <c r="H292" s="269"/>
      <c r="I292" s="270"/>
      <c r="J292" s="271" t="s">
        <v>325</v>
      </c>
      <c r="K292" s="272"/>
      <c r="L292" s="272"/>
      <c r="M292" s="276"/>
      <c r="N292" s="277"/>
      <c r="O292" s="278"/>
    </row>
    <row r="293" spans="1:15" ht="15" customHeight="1" x14ac:dyDescent="0.2">
      <c r="A293" s="259" t="s">
        <v>695</v>
      </c>
      <c r="B293" s="260"/>
      <c r="C293" s="260"/>
      <c r="D293" s="260"/>
      <c r="E293" s="189"/>
      <c r="F293" s="297" t="s">
        <v>696</v>
      </c>
      <c r="G293" s="297"/>
      <c r="H293" s="297"/>
      <c r="I293" s="190" t="str">
        <f>IF(OR(E293="No",M292="N/A"),"N/A","")</f>
        <v/>
      </c>
      <c r="J293" s="297" t="s">
        <v>697</v>
      </c>
      <c r="K293" s="297"/>
      <c r="L293" s="297"/>
      <c r="M293" s="297"/>
      <c r="N293" s="273" t="str">
        <f>IF(OR(I293="No",I293="N/A",),"N/A","")</f>
        <v/>
      </c>
      <c r="O293" s="274"/>
    </row>
    <row r="294" spans="1:15" ht="15" customHeight="1" x14ac:dyDescent="0.2">
      <c r="A294" s="259" t="s">
        <v>698</v>
      </c>
      <c r="B294" s="260"/>
      <c r="C294" s="260"/>
      <c r="D294" s="260"/>
      <c r="E294" s="191" t="str">
        <f>IF(E293="No","N/A","")</f>
        <v/>
      </c>
      <c r="F294" s="261" t="s">
        <v>699</v>
      </c>
      <c r="G294" s="261"/>
      <c r="H294" s="261"/>
      <c r="I294" s="261"/>
      <c r="J294" s="261" t="s">
        <v>700</v>
      </c>
      <c r="K294" s="261"/>
      <c r="L294" s="261"/>
      <c r="M294" s="261"/>
      <c r="N294" s="261"/>
      <c r="O294" s="263"/>
    </row>
    <row r="295" spans="1:15" ht="15" customHeight="1" thickBot="1" x14ac:dyDescent="0.25">
      <c r="A295" s="265" t="s">
        <v>699</v>
      </c>
      <c r="B295" s="266"/>
      <c r="C295" s="266"/>
      <c r="D295" s="266"/>
      <c r="E295" s="266"/>
      <c r="F295" s="262"/>
      <c r="G295" s="262"/>
      <c r="H295" s="262"/>
      <c r="I295" s="262"/>
      <c r="J295" s="262"/>
      <c r="K295" s="262"/>
      <c r="L295" s="262"/>
      <c r="M295" s="262"/>
      <c r="N295" s="262"/>
      <c r="O295" s="264"/>
    </row>
    <row r="296" spans="1:15" ht="15" customHeight="1" x14ac:dyDescent="0.2">
      <c r="A296" s="300"/>
      <c r="B296" s="301"/>
      <c r="C296" s="301"/>
      <c r="D296" s="301"/>
      <c r="E296" s="301"/>
      <c r="F296" s="301"/>
      <c r="G296" s="301"/>
      <c r="H296" s="301"/>
      <c r="I296" s="301"/>
      <c r="J296" s="301"/>
      <c r="K296" s="301"/>
      <c r="L296" s="301"/>
      <c r="M296" s="301"/>
      <c r="N296" s="301"/>
      <c r="O296" s="302"/>
    </row>
    <row r="297" spans="1:15" ht="15" customHeight="1" x14ac:dyDescent="0.2">
      <c r="A297" s="281" t="s">
        <v>741</v>
      </c>
      <c r="B297" s="282"/>
      <c r="C297" s="283"/>
      <c r="D297" s="276"/>
      <c r="E297" s="277"/>
      <c r="F297" s="277"/>
      <c r="G297" s="284"/>
      <c r="H297" s="303" t="s">
        <v>686</v>
      </c>
      <c r="I297" s="303"/>
      <c r="J297" s="276"/>
      <c r="K297" s="277"/>
      <c r="L297" s="277"/>
      <c r="M297" s="277"/>
      <c r="N297" s="277"/>
      <c r="O297" s="278"/>
    </row>
    <row r="298" spans="1:15" ht="15" customHeight="1" x14ac:dyDescent="0.2">
      <c r="A298" s="285" t="s">
        <v>685</v>
      </c>
      <c r="B298" s="286"/>
      <c r="C298" s="286"/>
      <c r="D298" s="286"/>
      <c r="E298" s="287"/>
      <c r="F298" s="291" t="s">
        <v>638</v>
      </c>
      <c r="G298" s="292"/>
      <c r="H298" s="276"/>
      <c r="I298" s="284"/>
      <c r="J298" s="276"/>
      <c r="K298" s="284"/>
      <c r="L298" s="276"/>
      <c r="M298" s="284"/>
      <c r="N298" s="293"/>
      <c r="O298" s="294"/>
    </row>
    <row r="299" spans="1:15" ht="15" customHeight="1" x14ac:dyDescent="0.2">
      <c r="A299" s="288"/>
      <c r="B299" s="289"/>
      <c r="C299" s="289"/>
      <c r="D299" s="289"/>
      <c r="E299" s="290"/>
      <c r="F299" s="291" t="s">
        <v>639</v>
      </c>
      <c r="G299" s="292"/>
      <c r="H299" s="276"/>
      <c r="I299" s="284"/>
      <c r="J299" s="276"/>
      <c r="K299" s="284"/>
      <c r="L299" s="276"/>
      <c r="M299" s="284"/>
      <c r="N299" s="295"/>
      <c r="O299" s="296"/>
    </row>
    <row r="300" spans="1:15" ht="15" customHeight="1" x14ac:dyDescent="0.2">
      <c r="A300" s="281" t="s">
        <v>62</v>
      </c>
      <c r="B300" s="282"/>
      <c r="C300" s="283"/>
      <c r="D300" s="276"/>
      <c r="E300" s="284"/>
      <c r="F300" s="276"/>
      <c r="G300" s="284"/>
      <c r="H300" s="276"/>
      <c r="I300" s="284"/>
      <c r="J300" s="276"/>
      <c r="K300" s="284"/>
      <c r="L300" s="276"/>
      <c r="M300" s="284"/>
      <c r="N300" s="298"/>
      <c r="O300" s="299"/>
    </row>
    <row r="301" spans="1:15" ht="15" customHeight="1" x14ac:dyDescent="0.2">
      <c r="A301" s="281" t="s">
        <v>721</v>
      </c>
      <c r="B301" s="282"/>
      <c r="C301" s="283"/>
      <c r="D301" s="276"/>
      <c r="E301" s="284"/>
      <c r="F301" s="276"/>
      <c r="G301" s="284"/>
      <c r="H301" s="276"/>
      <c r="I301" s="284"/>
      <c r="J301" s="276"/>
      <c r="K301" s="284"/>
      <c r="L301" s="276"/>
      <c r="M301" s="284"/>
      <c r="N301" s="267"/>
      <c r="O301" s="268"/>
    </row>
    <row r="302" spans="1:15" ht="15" customHeight="1" x14ac:dyDescent="0.2">
      <c r="A302" s="130" t="s">
        <v>806</v>
      </c>
      <c r="B302" s="131"/>
      <c r="C302" s="132"/>
      <c r="D302" s="133"/>
      <c r="E302" s="47" t="s">
        <v>498</v>
      </c>
      <c r="F302" s="269"/>
      <c r="G302" s="269"/>
      <c r="H302" s="269"/>
      <c r="I302" s="269"/>
      <c r="J302" s="269"/>
      <c r="K302" s="269"/>
      <c r="L302" s="269"/>
      <c r="M302" s="269"/>
      <c r="N302" s="269"/>
      <c r="O302" s="270"/>
    </row>
    <row r="303" spans="1:15" ht="15" customHeight="1" x14ac:dyDescent="0.2">
      <c r="A303" s="271" t="s">
        <v>778</v>
      </c>
      <c r="B303" s="272"/>
      <c r="C303" s="272"/>
      <c r="D303" s="275"/>
      <c r="E303" s="269"/>
      <c r="F303" s="269"/>
      <c r="G303" s="269"/>
      <c r="H303" s="269"/>
      <c r="I303" s="270"/>
      <c r="J303" s="271" t="s">
        <v>325</v>
      </c>
      <c r="K303" s="272"/>
      <c r="L303" s="272"/>
      <c r="M303" s="276"/>
      <c r="N303" s="277"/>
      <c r="O303" s="278"/>
    </row>
    <row r="304" spans="1:15" ht="15" customHeight="1" x14ac:dyDescent="0.2">
      <c r="A304" s="259" t="s">
        <v>695</v>
      </c>
      <c r="B304" s="260"/>
      <c r="C304" s="260"/>
      <c r="D304" s="260"/>
      <c r="E304" s="189"/>
      <c r="F304" s="297" t="s">
        <v>696</v>
      </c>
      <c r="G304" s="297"/>
      <c r="H304" s="297"/>
      <c r="I304" s="190" t="str">
        <f>IF(OR(E304="No",M303="N/A"),"N/A","")</f>
        <v/>
      </c>
      <c r="J304" s="297" t="s">
        <v>697</v>
      </c>
      <c r="K304" s="297"/>
      <c r="L304" s="297"/>
      <c r="M304" s="297"/>
      <c r="N304" s="273" t="str">
        <f>IF(OR(I304="No",I304="N/A",),"N/A","")</f>
        <v/>
      </c>
      <c r="O304" s="274"/>
    </row>
    <row r="305" spans="1:15" ht="15" customHeight="1" x14ac:dyDescent="0.2">
      <c r="A305" s="259" t="s">
        <v>698</v>
      </c>
      <c r="B305" s="260"/>
      <c r="C305" s="260"/>
      <c r="D305" s="260"/>
      <c r="E305" s="191" t="str">
        <f>IF(E304="No","N/A","")</f>
        <v/>
      </c>
      <c r="F305" s="261" t="s">
        <v>699</v>
      </c>
      <c r="G305" s="261"/>
      <c r="H305" s="261"/>
      <c r="I305" s="261"/>
      <c r="J305" s="261" t="s">
        <v>700</v>
      </c>
      <c r="K305" s="261"/>
      <c r="L305" s="261"/>
      <c r="M305" s="261"/>
      <c r="N305" s="261"/>
      <c r="O305" s="263"/>
    </row>
    <row r="306" spans="1:15" ht="15" customHeight="1" thickBot="1" x14ac:dyDescent="0.25">
      <c r="A306" s="265" t="s">
        <v>699</v>
      </c>
      <c r="B306" s="266"/>
      <c r="C306" s="266"/>
      <c r="D306" s="266"/>
      <c r="E306" s="266"/>
      <c r="F306" s="262"/>
      <c r="G306" s="262"/>
      <c r="H306" s="262"/>
      <c r="I306" s="262"/>
      <c r="J306" s="262"/>
      <c r="K306" s="262"/>
      <c r="L306" s="262"/>
      <c r="M306" s="262"/>
      <c r="N306" s="262"/>
      <c r="O306" s="264"/>
    </row>
    <row r="307" spans="1:15" ht="13.5" customHeight="1" x14ac:dyDescent="0.2">
      <c r="A307" s="279" t="s">
        <v>436</v>
      </c>
      <c r="B307" s="280"/>
      <c r="C307" s="29" t="str">
        <f>$D$9&amp;""</f>
        <v>37673.3.GV3</v>
      </c>
      <c r="D307" s="42" t="s">
        <v>438</v>
      </c>
      <c r="E307" s="29" t="str">
        <f>$G$9&amp;""</f>
        <v>R-2721 A</v>
      </c>
      <c r="F307" s="33"/>
      <c r="G307" s="53" t="s">
        <v>0</v>
      </c>
      <c r="H307" s="33" t="str">
        <f>$I$16&amp;"   "&amp;$K$16&amp;"   "&amp;$M$16&amp;" "</f>
        <v xml:space="preserve">Wake       </v>
      </c>
      <c r="I307" s="33"/>
      <c r="J307" s="33"/>
      <c r="K307" s="33"/>
      <c r="L307" s="25" t="s">
        <v>55</v>
      </c>
      <c r="M307" s="110" t="str">
        <f>IF(D309&lt;&gt;"",MAX('General Project Information'!$M$262)+1,"")</f>
        <v/>
      </c>
      <c r="N307" s="42" t="s">
        <v>56</v>
      </c>
      <c r="O307" s="77">
        <f>'General Project Information'!$O$7</f>
        <v>10</v>
      </c>
    </row>
    <row r="308" spans="1:15" ht="19.5" customHeight="1" x14ac:dyDescent="0.2">
      <c r="A308" s="183"/>
      <c r="B308" s="184"/>
      <c r="C308" s="184"/>
      <c r="D308" s="304" t="s">
        <v>633</v>
      </c>
      <c r="E308" s="304"/>
      <c r="F308" s="304"/>
      <c r="G308" s="304"/>
      <c r="H308" s="304"/>
      <c r="I308" s="304"/>
      <c r="J308" s="304"/>
      <c r="K308" s="304"/>
      <c r="L308" s="184"/>
      <c r="M308" s="184"/>
      <c r="N308" s="184"/>
      <c r="O308" s="185"/>
    </row>
    <row r="309" spans="1:15" ht="15" customHeight="1" x14ac:dyDescent="0.2">
      <c r="A309" s="281" t="s">
        <v>742</v>
      </c>
      <c r="B309" s="282"/>
      <c r="C309" s="283"/>
      <c r="D309" s="276"/>
      <c r="E309" s="277"/>
      <c r="F309" s="277"/>
      <c r="G309" s="284"/>
      <c r="H309" s="303" t="s">
        <v>686</v>
      </c>
      <c r="I309" s="303"/>
      <c r="J309" s="276"/>
      <c r="K309" s="277"/>
      <c r="L309" s="277"/>
      <c r="M309" s="277"/>
      <c r="N309" s="277"/>
      <c r="O309" s="278"/>
    </row>
    <row r="310" spans="1:15" ht="15" customHeight="1" x14ac:dyDescent="0.2">
      <c r="A310" s="285" t="s">
        <v>685</v>
      </c>
      <c r="B310" s="286"/>
      <c r="C310" s="286"/>
      <c r="D310" s="286"/>
      <c r="E310" s="287"/>
      <c r="F310" s="291" t="s">
        <v>638</v>
      </c>
      <c r="G310" s="292"/>
      <c r="H310" s="276"/>
      <c r="I310" s="284"/>
      <c r="J310" s="276"/>
      <c r="K310" s="284"/>
      <c r="L310" s="276"/>
      <c r="M310" s="284"/>
      <c r="N310" s="293"/>
      <c r="O310" s="294"/>
    </row>
    <row r="311" spans="1:15" ht="15" customHeight="1" x14ac:dyDescent="0.2">
      <c r="A311" s="288"/>
      <c r="B311" s="289"/>
      <c r="C311" s="289"/>
      <c r="D311" s="289"/>
      <c r="E311" s="290"/>
      <c r="F311" s="291" t="s">
        <v>639</v>
      </c>
      <c r="G311" s="292"/>
      <c r="H311" s="276"/>
      <c r="I311" s="284"/>
      <c r="J311" s="276"/>
      <c r="K311" s="284"/>
      <c r="L311" s="276"/>
      <c r="M311" s="284"/>
      <c r="N311" s="295"/>
      <c r="O311" s="296"/>
    </row>
    <row r="312" spans="1:15" ht="15" customHeight="1" x14ac:dyDescent="0.2">
      <c r="A312" s="281" t="s">
        <v>62</v>
      </c>
      <c r="B312" s="282"/>
      <c r="C312" s="283"/>
      <c r="D312" s="276"/>
      <c r="E312" s="284"/>
      <c r="F312" s="276"/>
      <c r="G312" s="284"/>
      <c r="H312" s="276"/>
      <c r="I312" s="284"/>
      <c r="J312" s="276"/>
      <c r="K312" s="284"/>
      <c r="L312" s="276"/>
      <c r="M312" s="284"/>
      <c r="N312" s="298"/>
      <c r="O312" s="299"/>
    </row>
    <row r="313" spans="1:15" ht="15" customHeight="1" x14ac:dyDescent="0.2">
      <c r="A313" s="281" t="s">
        <v>721</v>
      </c>
      <c r="B313" s="282"/>
      <c r="C313" s="283"/>
      <c r="D313" s="276"/>
      <c r="E313" s="284"/>
      <c r="F313" s="276"/>
      <c r="G313" s="284"/>
      <c r="H313" s="276"/>
      <c r="I313" s="284"/>
      <c r="J313" s="276"/>
      <c r="K313" s="284"/>
      <c r="L313" s="276"/>
      <c r="M313" s="284"/>
      <c r="N313" s="267"/>
      <c r="O313" s="268"/>
    </row>
    <row r="314" spans="1:15" ht="15" customHeight="1" x14ac:dyDescent="0.2">
      <c r="A314" s="130" t="s">
        <v>806</v>
      </c>
      <c r="B314" s="131"/>
      <c r="C314" s="132"/>
      <c r="D314" s="133"/>
      <c r="E314" s="47" t="s">
        <v>498</v>
      </c>
      <c r="F314" s="269"/>
      <c r="G314" s="269"/>
      <c r="H314" s="269"/>
      <c r="I314" s="269"/>
      <c r="J314" s="269"/>
      <c r="K314" s="269"/>
      <c r="L314" s="269"/>
      <c r="M314" s="269"/>
      <c r="N314" s="269"/>
      <c r="O314" s="270"/>
    </row>
    <row r="315" spans="1:15" ht="15" customHeight="1" x14ac:dyDescent="0.2">
      <c r="A315" s="271" t="s">
        <v>778</v>
      </c>
      <c r="B315" s="272"/>
      <c r="C315" s="272"/>
      <c r="D315" s="275"/>
      <c r="E315" s="269"/>
      <c r="F315" s="269"/>
      <c r="G315" s="269"/>
      <c r="H315" s="269"/>
      <c r="I315" s="270"/>
      <c r="J315" s="271" t="s">
        <v>325</v>
      </c>
      <c r="K315" s="272"/>
      <c r="L315" s="272"/>
      <c r="M315" s="276"/>
      <c r="N315" s="277"/>
      <c r="O315" s="278"/>
    </row>
    <row r="316" spans="1:15" ht="15" customHeight="1" x14ac:dyDescent="0.2">
      <c r="A316" s="259" t="s">
        <v>695</v>
      </c>
      <c r="B316" s="260"/>
      <c r="C316" s="260"/>
      <c r="D316" s="260"/>
      <c r="E316" s="189"/>
      <c r="F316" s="297" t="s">
        <v>696</v>
      </c>
      <c r="G316" s="297"/>
      <c r="H316" s="297"/>
      <c r="I316" s="190" t="str">
        <f>IF(OR(E316="No",M315="N/A"),"N/A","")</f>
        <v/>
      </c>
      <c r="J316" s="297" t="s">
        <v>697</v>
      </c>
      <c r="K316" s="297"/>
      <c r="L316" s="297"/>
      <c r="M316" s="297"/>
      <c r="N316" s="273" t="str">
        <f>IF(OR(I316="No",I316="N/A",),"N/A","")</f>
        <v/>
      </c>
      <c r="O316" s="274"/>
    </row>
    <row r="317" spans="1:15" ht="15" customHeight="1" x14ac:dyDescent="0.2">
      <c r="A317" s="259" t="s">
        <v>698</v>
      </c>
      <c r="B317" s="260"/>
      <c r="C317" s="260"/>
      <c r="D317" s="260"/>
      <c r="E317" s="191" t="str">
        <f>IF(E316="No","N/A","")</f>
        <v/>
      </c>
      <c r="F317" s="261" t="s">
        <v>699</v>
      </c>
      <c r="G317" s="261"/>
      <c r="H317" s="261"/>
      <c r="I317" s="261"/>
      <c r="J317" s="261" t="s">
        <v>700</v>
      </c>
      <c r="K317" s="261"/>
      <c r="L317" s="261"/>
      <c r="M317" s="261"/>
      <c r="N317" s="261"/>
      <c r="O317" s="263"/>
    </row>
    <row r="318" spans="1:15" ht="15" customHeight="1" thickBot="1" x14ac:dyDescent="0.25">
      <c r="A318" s="265" t="s">
        <v>699</v>
      </c>
      <c r="B318" s="266"/>
      <c r="C318" s="266"/>
      <c r="D318" s="266"/>
      <c r="E318" s="266"/>
      <c r="F318" s="262"/>
      <c r="G318" s="262"/>
      <c r="H318" s="262"/>
      <c r="I318" s="262"/>
      <c r="J318" s="262"/>
      <c r="K318" s="262"/>
      <c r="L318" s="262"/>
      <c r="M318" s="262"/>
      <c r="N318" s="262"/>
      <c r="O318" s="264"/>
    </row>
    <row r="319" spans="1:15" ht="15" customHeight="1" x14ac:dyDescent="0.2">
      <c r="A319" s="300"/>
      <c r="B319" s="301"/>
      <c r="C319" s="301"/>
      <c r="D319" s="301"/>
      <c r="E319" s="301"/>
      <c r="F319" s="301"/>
      <c r="G319" s="301"/>
      <c r="H319" s="301"/>
      <c r="I319" s="301"/>
      <c r="J319" s="301"/>
      <c r="K319" s="301"/>
      <c r="L319" s="301"/>
      <c r="M319" s="301"/>
      <c r="N319" s="301"/>
      <c r="O319" s="302"/>
    </row>
    <row r="320" spans="1:15" ht="15" customHeight="1" x14ac:dyDescent="0.2">
      <c r="A320" s="281" t="s">
        <v>743</v>
      </c>
      <c r="B320" s="282"/>
      <c r="C320" s="283"/>
      <c r="D320" s="276"/>
      <c r="E320" s="277"/>
      <c r="F320" s="277"/>
      <c r="G320" s="284"/>
      <c r="H320" s="303" t="s">
        <v>686</v>
      </c>
      <c r="I320" s="303"/>
      <c r="J320" s="276"/>
      <c r="K320" s="277"/>
      <c r="L320" s="277"/>
      <c r="M320" s="277"/>
      <c r="N320" s="277"/>
      <c r="O320" s="278"/>
    </row>
    <row r="321" spans="1:15" ht="15" customHeight="1" x14ac:dyDescent="0.2">
      <c r="A321" s="285" t="s">
        <v>685</v>
      </c>
      <c r="B321" s="286"/>
      <c r="C321" s="286"/>
      <c r="D321" s="286"/>
      <c r="E321" s="287"/>
      <c r="F321" s="291" t="s">
        <v>638</v>
      </c>
      <c r="G321" s="292"/>
      <c r="H321" s="276"/>
      <c r="I321" s="284"/>
      <c r="J321" s="276"/>
      <c r="K321" s="284"/>
      <c r="L321" s="276"/>
      <c r="M321" s="284"/>
      <c r="N321" s="293"/>
      <c r="O321" s="294"/>
    </row>
    <row r="322" spans="1:15" ht="15" customHeight="1" x14ac:dyDescent="0.2">
      <c r="A322" s="288"/>
      <c r="B322" s="289"/>
      <c r="C322" s="289"/>
      <c r="D322" s="289"/>
      <c r="E322" s="290"/>
      <c r="F322" s="291" t="s">
        <v>639</v>
      </c>
      <c r="G322" s="292"/>
      <c r="H322" s="276"/>
      <c r="I322" s="284"/>
      <c r="J322" s="276"/>
      <c r="K322" s="284"/>
      <c r="L322" s="276"/>
      <c r="M322" s="284"/>
      <c r="N322" s="295"/>
      <c r="O322" s="296"/>
    </row>
    <row r="323" spans="1:15" ht="15" customHeight="1" x14ac:dyDescent="0.2">
      <c r="A323" s="281" t="s">
        <v>62</v>
      </c>
      <c r="B323" s="282"/>
      <c r="C323" s="283"/>
      <c r="D323" s="276"/>
      <c r="E323" s="284"/>
      <c r="F323" s="276"/>
      <c r="G323" s="284"/>
      <c r="H323" s="276"/>
      <c r="I323" s="284"/>
      <c r="J323" s="276"/>
      <c r="K323" s="284"/>
      <c r="L323" s="276"/>
      <c r="M323" s="284"/>
      <c r="N323" s="298"/>
      <c r="O323" s="299"/>
    </row>
    <row r="324" spans="1:15" ht="15" customHeight="1" x14ac:dyDescent="0.2">
      <c r="A324" s="281" t="s">
        <v>721</v>
      </c>
      <c r="B324" s="282"/>
      <c r="C324" s="283"/>
      <c r="D324" s="276"/>
      <c r="E324" s="284"/>
      <c r="F324" s="276"/>
      <c r="G324" s="284"/>
      <c r="H324" s="276"/>
      <c r="I324" s="284"/>
      <c r="J324" s="276"/>
      <c r="K324" s="284"/>
      <c r="L324" s="276"/>
      <c r="M324" s="284"/>
      <c r="N324" s="267"/>
      <c r="O324" s="268"/>
    </row>
    <row r="325" spans="1:15" ht="15" customHeight="1" x14ac:dyDescent="0.2">
      <c r="A325" s="130" t="s">
        <v>806</v>
      </c>
      <c r="B325" s="131"/>
      <c r="C325" s="132"/>
      <c r="D325" s="133"/>
      <c r="E325" s="47" t="s">
        <v>498</v>
      </c>
      <c r="F325" s="269"/>
      <c r="G325" s="269"/>
      <c r="H325" s="269"/>
      <c r="I325" s="269"/>
      <c r="J325" s="269"/>
      <c r="K325" s="269"/>
      <c r="L325" s="269"/>
      <c r="M325" s="269"/>
      <c r="N325" s="269"/>
      <c r="O325" s="270"/>
    </row>
    <row r="326" spans="1:15" ht="15" customHeight="1" x14ac:dyDescent="0.2">
      <c r="A326" s="271" t="s">
        <v>778</v>
      </c>
      <c r="B326" s="272"/>
      <c r="C326" s="272"/>
      <c r="D326" s="275"/>
      <c r="E326" s="269"/>
      <c r="F326" s="269"/>
      <c r="G326" s="269"/>
      <c r="H326" s="269"/>
      <c r="I326" s="270"/>
      <c r="J326" s="271" t="s">
        <v>325</v>
      </c>
      <c r="K326" s="272"/>
      <c r="L326" s="272"/>
      <c r="M326" s="276"/>
      <c r="N326" s="277"/>
      <c r="O326" s="278"/>
    </row>
    <row r="327" spans="1:15" ht="15" customHeight="1" x14ac:dyDescent="0.2">
      <c r="A327" s="259" t="s">
        <v>695</v>
      </c>
      <c r="B327" s="260"/>
      <c r="C327" s="260"/>
      <c r="D327" s="260"/>
      <c r="E327" s="189"/>
      <c r="F327" s="297" t="s">
        <v>696</v>
      </c>
      <c r="G327" s="297"/>
      <c r="H327" s="297"/>
      <c r="I327" s="190" t="str">
        <f>IF(OR(E327="No",M326="N/A"),"N/A","")</f>
        <v/>
      </c>
      <c r="J327" s="297" t="s">
        <v>697</v>
      </c>
      <c r="K327" s="297"/>
      <c r="L327" s="297"/>
      <c r="M327" s="297"/>
      <c r="N327" s="273" t="str">
        <f>IF(OR(I327="No",I327="N/A",),"N/A","")</f>
        <v/>
      </c>
      <c r="O327" s="274"/>
    </row>
    <row r="328" spans="1:15" ht="15" customHeight="1" x14ac:dyDescent="0.2">
      <c r="A328" s="259" t="s">
        <v>698</v>
      </c>
      <c r="B328" s="260"/>
      <c r="C328" s="260"/>
      <c r="D328" s="260"/>
      <c r="E328" s="191" t="str">
        <f>IF(E327="No","N/A","")</f>
        <v/>
      </c>
      <c r="F328" s="261" t="s">
        <v>699</v>
      </c>
      <c r="G328" s="261"/>
      <c r="H328" s="261"/>
      <c r="I328" s="261"/>
      <c r="J328" s="261" t="s">
        <v>700</v>
      </c>
      <c r="K328" s="261"/>
      <c r="L328" s="261"/>
      <c r="M328" s="261"/>
      <c r="N328" s="261"/>
      <c r="O328" s="263"/>
    </row>
    <row r="329" spans="1:15" ht="15" customHeight="1" thickBot="1" x14ac:dyDescent="0.25">
      <c r="A329" s="265" t="s">
        <v>699</v>
      </c>
      <c r="B329" s="266"/>
      <c r="C329" s="266"/>
      <c r="D329" s="266"/>
      <c r="E329" s="266"/>
      <c r="F329" s="262"/>
      <c r="G329" s="262"/>
      <c r="H329" s="262"/>
      <c r="I329" s="262"/>
      <c r="J329" s="262"/>
      <c r="K329" s="262"/>
      <c r="L329" s="262"/>
      <c r="M329" s="262"/>
      <c r="N329" s="262"/>
      <c r="O329" s="264"/>
    </row>
    <row r="330" spans="1:15" ht="15" customHeight="1" x14ac:dyDescent="0.2">
      <c r="A330" s="300"/>
      <c r="B330" s="301"/>
      <c r="C330" s="301"/>
      <c r="D330" s="301"/>
      <c r="E330" s="301"/>
      <c r="F330" s="301"/>
      <c r="G330" s="301"/>
      <c r="H330" s="301"/>
      <c r="I330" s="301"/>
      <c r="J330" s="301"/>
      <c r="K330" s="301"/>
      <c r="L330" s="301"/>
      <c r="M330" s="301"/>
      <c r="N330" s="301"/>
      <c r="O330" s="302"/>
    </row>
    <row r="331" spans="1:15" ht="15" customHeight="1" x14ac:dyDescent="0.2">
      <c r="A331" s="281" t="s">
        <v>744</v>
      </c>
      <c r="B331" s="282"/>
      <c r="C331" s="283"/>
      <c r="D331" s="276"/>
      <c r="E331" s="277"/>
      <c r="F331" s="277"/>
      <c r="G331" s="284"/>
      <c r="H331" s="303" t="s">
        <v>686</v>
      </c>
      <c r="I331" s="303"/>
      <c r="J331" s="276"/>
      <c r="K331" s="277"/>
      <c r="L331" s="277"/>
      <c r="M331" s="277"/>
      <c r="N331" s="277"/>
      <c r="O331" s="278"/>
    </row>
    <row r="332" spans="1:15" ht="15" customHeight="1" x14ac:dyDescent="0.2">
      <c r="A332" s="285" t="s">
        <v>685</v>
      </c>
      <c r="B332" s="286"/>
      <c r="C332" s="286"/>
      <c r="D332" s="286"/>
      <c r="E332" s="287"/>
      <c r="F332" s="291" t="s">
        <v>638</v>
      </c>
      <c r="G332" s="292"/>
      <c r="H332" s="276"/>
      <c r="I332" s="284"/>
      <c r="J332" s="276"/>
      <c r="K332" s="284"/>
      <c r="L332" s="276"/>
      <c r="M332" s="284"/>
      <c r="N332" s="293"/>
      <c r="O332" s="294"/>
    </row>
    <row r="333" spans="1:15" ht="15" customHeight="1" x14ac:dyDescent="0.2">
      <c r="A333" s="288"/>
      <c r="B333" s="289"/>
      <c r="C333" s="289"/>
      <c r="D333" s="289"/>
      <c r="E333" s="290"/>
      <c r="F333" s="291" t="s">
        <v>639</v>
      </c>
      <c r="G333" s="292"/>
      <c r="H333" s="276"/>
      <c r="I333" s="284"/>
      <c r="J333" s="276"/>
      <c r="K333" s="284"/>
      <c r="L333" s="276"/>
      <c r="M333" s="284"/>
      <c r="N333" s="295"/>
      <c r="O333" s="296"/>
    </row>
    <row r="334" spans="1:15" ht="15" customHeight="1" x14ac:dyDescent="0.2">
      <c r="A334" s="281" t="s">
        <v>62</v>
      </c>
      <c r="B334" s="282"/>
      <c r="C334" s="283"/>
      <c r="D334" s="276"/>
      <c r="E334" s="284"/>
      <c r="F334" s="276"/>
      <c r="G334" s="284"/>
      <c r="H334" s="276"/>
      <c r="I334" s="284"/>
      <c r="J334" s="276"/>
      <c r="K334" s="284"/>
      <c r="L334" s="276"/>
      <c r="M334" s="284"/>
      <c r="N334" s="298"/>
      <c r="O334" s="299"/>
    </row>
    <row r="335" spans="1:15" ht="15" customHeight="1" x14ac:dyDescent="0.2">
      <c r="A335" s="281" t="s">
        <v>721</v>
      </c>
      <c r="B335" s="282"/>
      <c r="C335" s="283"/>
      <c r="D335" s="276"/>
      <c r="E335" s="284"/>
      <c r="F335" s="276"/>
      <c r="G335" s="284"/>
      <c r="H335" s="276"/>
      <c r="I335" s="284"/>
      <c r="J335" s="276"/>
      <c r="K335" s="284"/>
      <c r="L335" s="276"/>
      <c r="M335" s="284"/>
      <c r="N335" s="267"/>
      <c r="O335" s="268"/>
    </row>
    <row r="336" spans="1:15" ht="15" customHeight="1" x14ac:dyDescent="0.2">
      <c r="A336" s="130" t="s">
        <v>806</v>
      </c>
      <c r="B336" s="131"/>
      <c r="C336" s="132"/>
      <c r="D336" s="133"/>
      <c r="E336" s="47" t="s">
        <v>498</v>
      </c>
      <c r="F336" s="269"/>
      <c r="G336" s="269"/>
      <c r="H336" s="269"/>
      <c r="I336" s="269"/>
      <c r="J336" s="269"/>
      <c r="K336" s="269"/>
      <c r="L336" s="269"/>
      <c r="M336" s="269"/>
      <c r="N336" s="269"/>
      <c r="O336" s="270"/>
    </row>
    <row r="337" spans="1:15" ht="15" customHeight="1" x14ac:dyDescent="0.2">
      <c r="A337" s="271" t="s">
        <v>778</v>
      </c>
      <c r="B337" s="272"/>
      <c r="C337" s="272"/>
      <c r="D337" s="275"/>
      <c r="E337" s="269"/>
      <c r="F337" s="269"/>
      <c r="G337" s="269"/>
      <c r="H337" s="269"/>
      <c r="I337" s="270"/>
      <c r="J337" s="271" t="s">
        <v>325</v>
      </c>
      <c r="K337" s="272"/>
      <c r="L337" s="272"/>
      <c r="M337" s="276"/>
      <c r="N337" s="277"/>
      <c r="O337" s="278"/>
    </row>
    <row r="338" spans="1:15" ht="15" customHeight="1" x14ac:dyDescent="0.2">
      <c r="A338" s="259" t="s">
        <v>695</v>
      </c>
      <c r="B338" s="260"/>
      <c r="C338" s="260"/>
      <c r="D338" s="260"/>
      <c r="E338" s="189"/>
      <c r="F338" s="297" t="s">
        <v>696</v>
      </c>
      <c r="G338" s="297"/>
      <c r="H338" s="297"/>
      <c r="I338" s="190" t="str">
        <f>IF(OR(E338="No",M337="N/A"),"N/A","")</f>
        <v/>
      </c>
      <c r="J338" s="297" t="s">
        <v>697</v>
      </c>
      <c r="K338" s="297"/>
      <c r="L338" s="297"/>
      <c r="M338" s="297"/>
      <c r="N338" s="273" t="str">
        <f>IF(OR(I338="No",I338="N/A",),"N/A","")</f>
        <v/>
      </c>
      <c r="O338" s="274"/>
    </row>
    <row r="339" spans="1:15" ht="15" customHeight="1" x14ac:dyDescent="0.2">
      <c r="A339" s="259" t="s">
        <v>698</v>
      </c>
      <c r="B339" s="260"/>
      <c r="C339" s="260"/>
      <c r="D339" s="260"/>
      <c r="E339" s="191" t="str">
        <f>IF(E338="No","N/A","")</f>
        <v/>
      </c>
      <c r="F339" s="261" t="s">
        <v>699</v>
      </c>
      <c r="G339" s="261"/>
      <c r="H339" s="261"/>
      <c r="I339" s="261"/>
      <c r="J339" s="261" t="s">
        <v>700</v>
      </c>
      <c r="K339" s="261"/>
      <c r="L339" s="261"/>
      <c r="M339" s="261"/>
      <c r="N339" s="261"/>
      <c r="O339" s="263"/>
    </row>
    <row r="340" spans="1:15" ht="15" customHeight="1" thickBot="1" x14ac:dyDescent="0.25">
      <c r="A340" s="265" t="s">
        <v>699</v>
      </c>
      <c r="B340" s="266"/>
      <c r="C340" s="266"/>
      <c r="D340" s="266"/>
      <c r="E340" s="266"/>
      <c r="F340" s="262"/>
      <c r="G340" s="262"/>
      <c r="H340" s="262"/>
      <c r="I340" s="262"/>
      <c r="J340" s="262"/>
      <c r="K340" s="262"/>
      <c r="L340" s="262"/>
      <c r="M340" s="262"/>
      <c r="N340" s="262"/>
      <c r="O340" s="264"/>
    </row>
    <row r="341" spans="1:15" ht="15" customHeight="1" x14ac:dyDescent="0.2">
      <c r="A341" s="300"/>
      <c r="B341" s="301"/>
      <c r="C341" s="301"/>
      <c r="D341" s="301"/>
      <c r="E341" s="301"/>
      <c r="F341" s="301"/>
      <c r="G341" s="301"/>
      <c r="H341" s="301"/>
      <c r="I341" s="301"/>
      <c r="J341" s="301"/>
      <c r="K341" s="301"/>
      <c r="L341" s="301"/>
      <c r="M341" s="301"/>
      <c r="N341" s="301"/>
      <c r="O341" s="302"/>
    </row>
    <row r="342" spans="1:15" ht="15" customHeight="1" x14ac:dyDescent="0.2">
      <c r="A342" s="281" t="s">
        <v>745</v>
      </c>
      <c r="B342" s="282"/>
      <c r="C342" s="283"/>
      <c r="D342" s="276"/>
      <c r="E342" s="277"/>
      <c r="F342" s="277"/>
      <c r="G342" s="284"/>
      <c r="H342" s="303" t="s">
        <v>686</v>
      </c>
      <c r="I342" s="303"/>
      <c r="J342" s="276"/>
      <c r="K342" s="277"/>
      <c r="L342" s="277"/>
      <c r="M342" s="277"/>
      <c r="N342" s="277"/>
      <c r="O342" s="278"/>
    </row>
    <row r="343" spans="1:15" ht="15" customHeight="1" x14ac:dyDescent="0.2">
      <c r="A343" s="285" t="s">
        <v>685</v>
      </c>
      <c r="B343" s="286"/>
      <c r="C343" s="286"/>
      <c r="D343" s="286"/>
      <c r="E343" s="287"/>
      <c r="F343" s="291" t="s">
        <v>638</v>
      </c>
      <c r="G343" s="292"/>
      <c r="H343" s="276"/>
      <c r="I343" s="284"/>
      <c r="J343" s="276"/>
      <c r="K343" s="284"/>
      <c r="L343" s="276"/>
      <c r="M343" s="284"/>
      <c r="N343" s="293"/>
      <c r="O343" s="294"/>
    </row>
    <row r="344" spans="1:15" ht="15" customHeight="1" x14ac:dyDescent="0.2">
      <c r="A344" s="288"/>
      <c r="B344" s="289"/>
      <c r="C344" s="289"/>
      <c r="D344" s="289"/>
      <c r="E344" s="290"/>
      <c r="F344" s="291" t="s">
        <v>639</v>
      </c>
      <c r="G344" s="292"/>
      <c r="H344" s="276"/>
      <c r="I344" s="284"/>
      <c r="J344" s="276"/>
      <c r="K344" s="284"/>
      <c r="L344" s="276"/>
      <c r="M344" s="284"/>
      <c r="N344" s="295"/>
      <c r="O344" s="296"/>
    </row>
    <row r="345" spans="1:15" ht="15" customHeight="1" x14ac:dyDescent="0.2">
      <c r="A345" s="281" t="s">
        <v>62</v>
      </c>
      <c r="B345" s="282"/>
      <c r="C345" s="283"/>
      <c r="D345" s="276"/>
      <c r="E345" s="284"/>
      <c r="F345" s="276"/>
      <c r="G345" s="284"/>
      <c r="H345" s="276"/>
      <c r="I345" s="284"/>
      <c r="J345" s="276"/>
      <c r="K345" s="284"/>
      <c r="L345" s="276"/>
      <c r="M345" s="284"/>
      <c r="N345" s="298"/>
      <c r="O345" s="299"/>
    </row>
    <row r="346" spans="1:15" ht="15" customHeight="1" x14ac:dyDescent="0.2">
      <c r="A346" s="281" t="s">
        <v>721</v>
      </c>
      <c r="B346" s="282"/>
      <c r="C346" s="283"/>
      <c r="D346" s="276"/>
      <c r="E346" s="284"/>
      <c r="F346" s="276"/>
      <c r="G346" s="284"/>
      <c r="H346" s="276"/>
      <c r="I346" s="284"/>
      <c r="J346" s="276"/>
      <c r="K346" s="284"/>
      <c r="L346" s="276"/>
      <c r="M346" s="284"/>
      <c r="N346" s="267"/>
      <c r="O346" s="268"/>
    </row>
    <row r="347" spans="1:15" ht="15" customHeight="1" x14ac:dyDescent="0.2">
      <c r="A347" s="130" t="s">
        <v>806</v>
      </c>
      <c r="B347" s="131"/>
      <c r="C347" s="132"/>
      <c r="D347" s="133"/>
      <c r="E347" s="47" t="s">
        <v>498</v>
      </c>
      <c r="F347" s="269"/>
      <c r="G347" s="269"/>
      <c r="H347" s="269"/>
      <c r="I347" s="269"/>
      <c r="J347" s="269"/>
      <c r="K347" s="269"/>
      <c r="L347" s="269"/>
      <c r="M347" s="269"/>
      <c r="N347" s="269"/>
      <c r="O347" s="270"/>
    </row>
    <row r="348" spans="1:15" ht="15" customHeight="1" x14ac:dyDescent="0.2">
      <c r="A348" s="271" t="s">
        <v>778</v>
      </c>
      <c r="B348" s="272"/>
      <c r="C348" s="272"/>
      <c r="D348" s="275"/>
      <c r="E348" s="269"/>
      <c r="F348" s="269"/>
      <c r="G348" s="269"/>
      <c r="H348" s="269"/>
      <c r="I348" s="270"/>
      <c r="J348" s="271" t="s">
        <v>325</v>
      </c>
      <c r="K348" s="272"/>
      <c r="L348" s="272"/>
      <c r="M348" s="276"/>
      <c r="N348" s="277"/>
      <c r="O348" s="278"/>
    </row>
    <row r="349" spans="1:15" ht="15" customHeight="1" x14ac:dyDescent="0.2">
      <c r="A349" s="259" t="s">
        <v>695</v>
      </c>
      <c r="B349" s="260"/>
      <c r="C349" s="260"/>
      <c r="D349" s="260"/>
      <c r="E349" s="189"/>
      <c r="F349" s="297" t="s">
        <v>696</v>
      </c>
      <c r="G349" s="297"/>
      <c r="H349" s="297"/>
      <c r="I349" s="190" t="str">
        <f>IF(OR(E349="No",M348="N/A"),"N/A","")</f>
        <v/>
      </c>
      <c r="J349" s="297" t="s">
        <v>697</v>
      </c>
      <c r="K349" s="297"/>
      <c r="L349" s="297"/>
      <c r="M349" s="297"/>
      <c r="N349" s="273" t="str">
        <f>IF(OR(I349="No",I349="N/A",),"N/A","")</f>
        <v/>
      </c>
      <c r="O349" s="274"/>
    </row>
    <row r="350" spans="1:15" ht="15" customHeight="1" x14ac:dyDescent="0.2">
      <c r="A350" s="259" t="s">
        <v>698</v>
      </c>
      <c r="B350" s="260"/>
      <c r="C350" s="260"/>
      <c r="D350" s="260"/>
      <c r="E350" s="191" t="str">
        <f>IF(E349="No","N/A","")</f>
        <v/>
      </c>
      <c r="F350" s="261" t="s">
        <v>699</v>
      </c>
      <c r="G350" s="261"/>
      <c r="H350" s="261"/>
      <c r="I350" s="261"/>
      <c r="J350" s="261" t="s">
        <v>700</v>
      </c>
      <c r="K350" s="261"/>
      <c r="L350" s="261"/>
      <c r="M350" s="261"/>
      <c r="N350" s="261"/>
      <c r="O350" s="263"/>
    </row>
    <row r="351" spans="1:15" ht="15" customHeight="1" thickBot="1" x14ac:dyDescent="0.25">
      <c r="A351" s="265" t="s">
        <v>699</v>
      </c>
      <c r="B351" s="266"/>
      <c r="C351" s="266"/>
      <c r="D351" s="266"/>
      <c r="E351" s="266"/>
      <c r="F351" s="262"/>
      <c r="G351" s="262"/>
      <c r="H351" s="262"/>
      <c r="I351" s="262"/>
      <c r="J351" s="262"/>
      <c r="K351" s="262"/>
      <c r="L351" s="262"/>
      <c r="M351" s="262"/>
      <c r="N351" s="262"/>
      <c r="O351" s="264"/>
    </row>
    <row r="352" spans="1:15" ht="13.5" customHeight="1" x14ac:dyDescent="0.2">
      <c r="A352" s="279" t="s">
        <v>436</v>
      </c>
      <c r="B352" s="280"/>
      <c r="C352" s="29" t="str">
        <f>$D$9&amp;""</f>
        <v>37673.3.GV3</v>
      </c>
      <c r="D352" s="42" t="s">
        <v>438</v>
      </c>
      <c r="E352" s="29" t="str">
        <f>$G$9&amp;""</f>
        <v>R-2721 A</v>
      </c>
      <c r="F352" s="33"/>
      <c r="G352" s="53" t="s">
        <v>0</v>
      </c>
      <c r="H352" s="33" t="str">
        <f>$I$16&amp;"   "&amp;$K$16&amp;"   "&amp;$M$16&amp;" "</f>
        <v xml:space="preserve">Wake       </v>
      </c>
      <c r="I352" s="33"/>
      <c r="J352" s="33"/>
      <c r="K352" s="33"/>
      <c r="L352" s="25" t="s">
        <v>55</v>
      </c>
      <c r="M352" s="110" t="str">
        <f>IF(D354&lt;&gt;"",MAX('General Project Information'!$M$307)+1,"")</f>
        <v/>
      </c>
      <c r="N352" s="42" t="s">
        <v>56</v>
      </c>
      <c r="O352" s="77">
        <f>'General Project Information'!$O$7</f>
        <v>10</v>
      </c>
    </row>
    <row r="353" spans="1:15" ht="19.5" customHeight="1" x14ac:dyDescent="0.2">
      <c r="A353" s="183"/>
      <c r="B353" s="184"/>
      <c r="C353" s="184"/>
      <c r="D353" s="304" t="s">
        <v>633</v>
      </c>
      <c r="E353" s="304"/>
      <c r="F353" s="304"/>
      <c r="G353" s="304"/>
      <c r="H353" s="304"/>
      <c r="I353" s="304"/>
      <c r="J353" s="304"/>
      <c r="K353" s="304"/>
      <c r="L353" s="184"/>
      <c r="M353" s="184"/>
      <c r="N353" s="184"/>
      <c r="O353" s="185"/>
    </row>
    <row r="354" spans="1:15" ht="15" customHeight="1" x14ac:dyDescent="0.2">
      <c r="A354" s="281" t="s">
        <v>746</v>
      </c>
      <c r="B354" s="282"/>
      <c r="C354" s="283"/>
      <c r="D354" s="276"/>
      <c r="E354" s="277"/>
      <c r="F354" s="277"/>
      <c r="G354" s="284"/>
      <c r="H354" s="303" t="s">
        <v>686</v>
      </c>
      <c r="I354" s="303"/>
      <c r="J354" s="276"/>
      <c r="K354" s="277"/>
      <c r="L354" s="277"/>
      <c r="M354" s="277"/>
      <c r="N354" s="277"/>
      <c r="O354" s="278"/>
    </row>
    <row r="355" spans="1:15" ht="15" customHeight="1" x14ac:dyDescent="0.2">
      <c r="A355" s="285" t="s">
        <v>685</v>
      </c>
      <c r="B355" s="286"/>
      <c r="C355" s="286"/>
      <c r="D355" s="286"/>
      <c r="E355" s="287"/>
      <c r="F355" s="291" t="s">
        <v>638</v>
      </c>
      <c r="G355" s="292"/>
      <c r="H355" s="276"/>
      <c r="I355" s="284"/>
      <c r="J355" s="276"/>
      <c r="K355" s="284"/>
      <c r="L355" s="276"/>
      <c r="M355" s="284"/>
      <c r="N355" s="293"/>
      <c r="O355" s="294"/>
    </row>
    <row r="356" spans="1:15" ht="15" customHeight="1" x14ac:dyDescent="0.2">
      <c r="A356" s="288"/>
      <c r="B356" s="289"/>
      <c r="C356" s="289"/>
      <c r="D356" s="289"/>
      <c r="E356" s="290"/>
      <c r="F356" s="291" t="s">
        <v>639</v>
      </c>
      <c r="G356" s="292"/>
      <c r="H356" s="276"/>
      <c r="I356" s="284"/>
      <c r="J356" s="276"/>
      <c r="K356" s="284"/>
      <c r="L356" s="276"/>
      <c r="M356" s="284"/>
      <c r="N356" s="295"/>
      <c r="O356" s="296"/>
    </row>
    <row r="357" spans="1:15" ht="15" customHeight="1" x14ac:dyDescent="0.2">
      <c r="A357" s="281" t="s">
        <v>62</v>
      </c>
      <c r="B357" s="282"/>
      <c r="C357" s="283"/>
      <c r="D357" s="276"/>
      <c r="E357" s="284"/>
      <c r="F357" s="276"/>
      <c r="G357" s="284"/>
      <c r="H357" s="276"/>
      <c r="I357" s="284"/>
      <c r="J357" s="276"/>
      <c r="K357" s="284"/>
      <c r="L357" s="276"/>
      <c r="M357" s="284"/>
      <c r="N357" s="298"/>
      <c r="O357" s="299"/>
    </row>
    <row r="358" spans="1:15" ht="15" customHeight="1" x14ac:dyDescent="0.2">
      <c r="A358" s="281" t="s">
        <v>721</v>
      </c>
      <c r="B358" s="282"/>
      <c r="C358" s="283"/>
      <c r="D358" s="276"/>
      <c r="E358" s="284"/>
      <c r="F358" s="276"/>
      <c r="G358" s="284"/>
      <c r="H358" s="276"/>
      <c r="I358" s="284"/>
      <c r="J358" s="276"/>
      <c r="K358" s="284"/>
      <c r="L358" s="276"/>
      <c r="M358" s="284"/>
      <c r="N358" s="267"/>
      <c r="O358" s="268"/>
    </row>
    <row r="359" spans="1:15" ht="15" customHeight="1" x14ac:dyDescent="0.2">
      <c r="A359" s="130" t="s">
        <v>806</v>
      </c>
      <c r="B359" s="131"/>
      <c r="C359" s="132"/>
      <c r="D359" s="133"/>
      <c r="E359" s="47" t="s">
        <v>498</v>
      </c>
      <c r="F359" s="269"/>
      <c r="G359" s="269"/>
      <c r="H359" s="269"/>
      <c r="I359" s="269"/>
      <c r="J359" s="269"/>
      <c r="K359" s="269"/>
      <c r="L359" s="269"/>
      <c r="M359" s="269"/>
      <c r="N359" s="269"/>
      <c r="O359" s="270"/>
    </row>
    <row r="360" spans="1:15" ht="15" customHeight="1" x14ac:dyDescent="0.2">
      <c r="A360" s="271" t="s">
        <v>778</v>
      </c>
      <c r="B360" s="272"/>
      <c r="C360" s="272"/>
      <c r="D360" s="275"/>
      <c r="E360" s="269"/>
      <c r="F360" s="269"/>
      <c r="G360" s="269"/>
      <c r="H360" s="269"/>
      <c r="I360" s="270"/>
      <c r="J360" s="271" t="s">
        <v>325</v>
      </c>
      <c r="K360" s="272"/>
      <c r="L360" s="272"/>
      <c r="M360" s="276"/>
      <c r="N360" s="277"/>
      <c r="O360" s="278"/>
    </row>
    <row r="361" spans="1:15" ht="15" customHeight="1" x14ac:dyDescent="0.2">
      <c r="A361" s="259" t="s">
        <v>695</v>
      </c>
      <c r="B361" s="260"/>
      <c r="C361" s="260"/>
      <c r="D361" s="260"/>
      <c r="E361" s="189"/>
      <c r="F361" s="297" t="s">
        <v>696</v>
      </c>
      <c r="G361" s="297"/>
      <c r="H361" s="297"/>
      <c r="I361" s="190" t="str">
        <f>IF(OR(E361="No",M360="N/A"),"N/A","")</f>
        <v/>
      </c>
      <c r="J361" s="297" t="s">
        <v>697</v>
      </c>
      <c r="K361" s="297"/>
      <c r="L361" s="297"/>
      <c r="M361" s="297"/>
      <c r="N361" s="273" t="str">
        <f>IF(OR(I361="No",I361="N/A",),"N/A","")</f>
        <v/>
      </c>
      <c r="O361" s="274"/>
    </row>
    <row r="362" spans="1:15" ht="15" customHeight="1" x14ac:dyDescent="0.2">
      <c r="A362" s="259" t="s">
        <v>698</v>
      </c>
      <c r="B362" s="260"/>
      <c r="C362" s="260"/>
      <c r="D362" s="260"/>
      <c r="E362" s="191" t="str">
        <f>IF(E361="No","N/A","")</f>
        <v/>
      </c>
      <c r="F362" s="261" t="s">
        <v>699</v>
      </c>
      <c r="G362" s="261"/>
      <c r="H362" s="261"/>
      <c r="I362" s="261"/>
      <c r="J362" s="261" t="s">
        <v>700</v>
      </c>
      <c r="K362" s="261"/>
      <c r="L362" s="261"/>
      <c r="M362" s="261"/>
      <c r="N362" s="261"/>
      <c r="O362" s="263"/>
    </row>
    <row r="363" spans="1:15" ht="15" customHeight="1" thickBot="1" x14ac:dyDescent="0.25">
      <c r="A363" s="265" t="s">
        <v>699</v>
      </c>
      <c r="B363" s="266"/>
      <c r="C363" s="266"/>
      <c r="D363" s="266"/>
      <c r="E363" s="266"/>
      <c r="F363" s="262"/>
      <c r="G363" s="262"/>
      <c r="H363" s="262"/>
      <c r="I363" s="262"/>
      <c r="J363" s="262"/>
      <c r="K363" s="262"/>
      <c r="L363" s="262"/>
      <c r="M363" s="262"/>
      <c r="N363" s="262"/>
      <c r="O363" s="264"/>
    </row>
    <row r="364" spans="1:15" ht="15" customHeight="1" x14ac:dyDescent="0.2">
      <c r="A364" s="300"/>
      <c r="B364" s="301"/>
      <c r="C364" s="301"/>
      <c r="D364" s="301"/>
      <c r="E364" s="301"/>
      <c r="F364" s="301"/>
      <c r="G364" s="301"/>
      <c r="H364" s="301"/>
      <c r="I364" s="301"/>
      <c r="J364" s="301"/>
      <c r="K364" s="301"/>
      <c r="L364" s="301"/>
      <c r="M364" s="301"/>
      <c r="N364" s="301"/>
      <c r="O364" s="302"/>
    </row>
    <row r="365" spans="1:15" ht="15" customHeight="1" x14ac:dyDescent="0.2">
      <c r="A365" s="281" t="s">
        <v>747</v>
      </c>
      <c r="B365" s="282"/>
      <c r="C365" s="283"/>
      <c r="D365" s="276"/>
      <c r="E365" s="277"/>
      <c r="F365" s="277"/>
      <c r="G365" s="284"/>
      <c r="H365" s="303" t="s">
        <v>686</v>
      </c>
      <c r="I365" s="303"/>
      <c r="J365" s="276"/>
      <c r="K365" s="277"/>
      <c r="L365" s="277"/>
      <c r="M365" s="277"/>
      <c r="N365" s="277"/>
      <c r="O365" s="278"/>
    </row>
    <row r="366" spans="1:15" ht="15" customHeight="1" x14ac:dyDescent="0.2">
      <c r="A366" s="285" t="s">
        <v>685</v>
      </c>
      <c r="B366" s="286"/>
      <c r="C366" s="286"/>
      <c r="D366" s="286"/>
      <c r="E366" s="287"/>
      <c r="F366" s="291" t="s">
        <v>638</v>
      </c>
      <c r="G366" s="292"/>
      <c r="H366" s="276"/>
      <c r="I366" s="284"/>
      <c r="J366" s="276"/>
      <c r="K366" s="284"/>
      <c r="L366" s="276"/>
      <c r="M366" s="284"/>
      <c r="N366" s="293"/>
      <c r="O366" s="294"/>
    </row>
    <row r="367" spans="1:15" ht="15" customHeight="1" x14ac:dyDescent="0.2">
      <c r="A367" s="288"/>
      <c r="B367" s="289"/>
      <c r="C367" s="289"/>
      <c r="D367" s="289"/>
      <c r="E367" s="290"/>
      <c r="F367" s="291" t="s">
        <v>639</v>
      </c>
      <c r="G367" s="292"/>
      <c r="H367" s="276"/>
      <c r="I367" s="284"/>
      <c r="J367" s="276"/>
      <c r="K367" s="284"/>
      <c r="L367" s="276"/>
      <c r="M367" s="284"/>
      <c r="N367" s="295"/>
      <c r="O367" s="296"/>
    </row>
    <row r="368" spans="1:15" ht="15" customHeight="1" x14ac:dyDescent="0.2">
      <c r="A368" s="281" t="s">
        <v>62</v>
      </c>
      <c r="B368" s="282"/>
      <c r="C368" s="283"/>
      <c r="D368" s="276"/>
      <c r="E368" s="284"/>
      <c r="F368" s="276"/>
      <c r="G368" s="284"/>
      <c r="H368" s="276"/>
      <c r="I368" s="284"/>
      <c r="J368" s="276"/>
      <c r="K368" s="284"/>
      <c r="L368" s="276"/>
      <c r="M368" s="284"/>
      <c r="N368" s="298"/>
      <c r="O368" s="299"/>
    </row>
    <row r="369" spans="1:15" ht="15" customHeight="1" x14ac:dyDescent="0.2">
      <c r="A369" s="281" t="s">
        <v>721</v>
      </c>
      <c r="B369" s="282"/>
      <c r="C369" s="283"/>
      <c r="D369" s="276"/>
      <c r="E369" s="284"/>
      <c r="F369" s="276"/>
      <c r="G369" s="284"/>
      <c r="H369" s="276"/>
      <c r="I369" s="284"/>
      <c r="J369" s="276"/>
      <c r="K369" s="284"/>
      <c r="L369" s="276"/>
      <c r="M369" s="284"/>
      <c r="N369" s="267"/>
      <c r="O369" s="268"/>
    </row>
    <row r="370" spans="1:15" ht="15" customHeight="1" x14ac:dyDescent="0.2">
      <c r="A370" s="130" t="s">
        <v>806</v>
      </c>
      <c r="B370" s="131"/>
      <c r="C370" s="132"/>
      <c r="D370" s="133"/>
      <c r="E370" s="47" t="s">
        <v>498</v>
      </c>
      <c r="F370" s="269"/>
      <c r="G370" s="269"/>
      <c r="H370" s="269"/>
      <c r="I370" s="269"/>
      <c r="J370" s="269"/>
      <c r="K370" s="269"/>
      <c r="L370" s="269"/>
      <c r="M370" s="269"/>
      <c r="N370" s="269"/>
      <c r="O370" s="270"/>
    </row>
    <row r="371" spans="1:15" ht="15" customHeight="1" x14ac:dyDescent="0.2">
      <c r="A371" s="271" t="s">
        <v>778</v>
      </c>
      <c r="B371" s="272"/>
      <c r="C371" s="272"/>
      <c r="D371" s="275"/>
      <c r="E371" s="269"/>
      <c r="F371" s="269"/>
      <c r="G371" s="269"/>
      <c r="H371" s="269"/>
      <c r="I371" s="270"/>
      <c r="J371" s="271" t="s">
        <v>325</v>
      </c>
      <c r="K371" s="272"/>
      <c r="L371" s="272"/>
      <c r="M371" s="276"/>
      <c r="N371" s="277"/>
      <c r="O371" s="278"/>
    </row>
    <row r="372" spans="1:15" ht="15" customHeight="1" x14ac:dyDescent="0.2">
      <c r="A372" s="259" t="s">
        <v>695</v>
      </c>
      <c r="B372" s="260"/>
      <c r="C372" s="260"/>
      <c r="D372" s="260"/>
      <c r="E372" s="189"/>
      <c r="F372" s="297" t="s">
        <v>696</v>
      </c>
      <c r="G372" s="297"/>
      <c r="H372" s="297"/>
      <c r="I372" s="190" t="str">
        <f>IF(OR(E372="No",M371="N/A"),"N/A","")</f>
        <v/>
      </c>
      <c r="J372" s="297" t="s">
        <v>697</v>
      </c>
      <c r="K372" s="297"/>
      <c r="L372" s="297"/>
      <c r="M372" s="297"/>
      <c r="N372" s="273" t="str">
        <f>IF(OR(I372="No",I372="N/A",),"N/A","")</f>
        <v/>
      </c>
      <c r="O372" s="274"/>
    </row>
    <row r="373" spans="1:15" ht="15" customHeight="1" x14ac:dyDescent="0.2">
      <c r="A373" s="259" t="s">
        <v>698</v>
      </c>
      <c r="B373" s="260"/>
      <c r="C373" s="260"/>
      <c r="D373" s="260"/>
      <c r="E373" s="191" t="str">
        <f>IF(E372="No","N/A","")</f>
        <v/>
      </c>
      <c r="F373" s="261" t="s">
        <v>699</v>
      </c>
      <c r="G373" s="261"/>
      <c r="H373" s="261"/>
      <c r="I373" s="261"/>
      <c r="J373" s="261" t="s">
        <v>700</v>
      </c>
      <c r="K373" s="261"/>
      <c r="L373" s="261"/>
      <c r="M373" s="261"/>
      <c r="N373" s="261"/>
      <c r="O373" s="263"/>
    </row>
    <row r="374" spans="1:15" ht="15" customHeight="1" thickBot="1" x14ac:dyDescent="0.25">
      <c r="A374" s="265" t="s">
        <v>699</v>
      </c>
      <c r="B374" s="266"/>
      <c r="C374" s="266"/>
      <c r="D374" s="266"/>
      <c r="E374" s="266"/>
      <c r="F374" s="262"/>
      <c r="G374" s="262"/>
      <c r="H374" s="262"/>
      <c r="I374" s="262"/>
      <c r="J374" s="262"/>
      <c r="K374" s="262"/>
      <c r="L374" s="262"/>
      <c r="M374" s="262"/>
      <c r="N374" s="262"/>
      <c r="O374" s="264"/>
    </row>
    <row r="375" spans="1:15" ht="15" customHeight="1" x14ac:dyDescent="0.2">
      <c r="A375" s="300"/>
      <c r="B375" s="301"/>
      <c r="C375" s="301"/>
      <c r="D375" s="301"/>
      <c r="E375" s="301"/>
      <c r="F375" s="301"/>
      <c r="G375" s="301"/>
      <c r="H375" s="301"/>
      <c r="I375" s="301"/>
      <c r="J375" s="301"/>
      <c r="K375" s="301"/>
      <c r="L375" s="301"/>
      <c r="M375" s="301"/>
      <c r="N375" s="301"/>
      <c r="O375" s="302"/>
    </row>
    <row r="376" spans="1:15" ht="15" customHeight="1" x14ac:dyDescent="0.2">
      <c r="A376" s="281" t="s">
        <v>748</v>
      </c>
      <c r="B376" s="282"/>
      <c r="C376" s="283"/>
      <c r="D376" s="276"/>
      <c r="E376" s="277"/>
      <c r="F376" s="277"/>
      <c r="G376" s="284"/>
      <c r="H376" s="303" t="s">
        <v>686</v>
      </c>
      <c r="I376" s="303"/>
      <c r="J376" s="276"/>
      <c r="K376" s="277"/>
      <c r="L376" s="277"/>
      <c r="M376" s="277"/>
      <c r="N376" s="277"/>
      <c r="O376" s="278"/>
    </row>
    <row r="377" spans="1:15" ht="15" customHeight="1" x14ac:dyDescent="0.2">
      <c r="A377" s="285" t="s">
        <v>685</v>
      </c>
      <c r="B377" s="286"/>
      <c r="C377" s="286"/>
      <c r="D377" s="286"/>
      <c r="E377" s="287"/>
      <c r="F377" s="291" t="s">
        <v>638</v>
      </c>
      <c r="G377" s="292"/>
      <c r="H377" s="276"/>
      <c r="I377" s="284"/>
      <c r="J377" s="276"/>
      <c r="K377" s="284"/>
      <c r="L377" s="276"/>
      <c r="M377" s="284"/>
      <c r="N377" s="293"/>
      <c r="O377" s="294"/>
    </row>
    <row r="378" spans="1:15" ht="15" customHeight="1" x14ac:dyDescent="0.2">
      <c r="A378" s="288"/>
      <c r="B378" s="289"/>
      <c r="C378" s="289"/>
      <c r="D378" s="289"/>
      <c r="E378" s="290"/>
      <c r="F378" s="291" t="s">
        <v>639</v>
      </c>
      <c r="G378" s="292"/>
      <c r="H378" s="276"/>
      <c r="I378" s="284"/>
      <c r="J378" s="276"/>
      <c r="K378" s="284"/>
      <c r="L378" s="276"/>
      <c r="M378" s="284"/>
      <c r="N378" s="295"/>
      <c r="O378" s="296"/>
    </row>
    <row r="379" spans="1:15" ht="15" customHeight="1" x14ac:dyDescent="0.2">
      <c r="A379" s="281" t="s">
        <v>62</v>
      </c>
      <c r="B379" s="282"/>
      <c r="C379" s="283"/>
      <c r="D379" s="276"/>
      <c r="E379" s="284"/>
      <c r="F379" s="276"/>
      <c r="G379" s="284"/>
      <c r="H379" s="276"/>
      <c r="I379" s="284"/>
      <c r="J379" s="276"/>
      <c r="K379" s="284"/>
      <c r="L379" s="276"/>
      <c r="M379" s="284"/>
      <c r="N379" s="298"/>
      <c r="O379" s="299"/>
    </row>
    <row r="380" spans="1:15" ht="15" customHeight="1" x14ac:dyDescent="0.2">
      <c r="A380" s="281" t="s">
        <v>721</v>
      </c>
      <c r="B380" s="282"/>
      <c r="C380" s="283"/>
      <c r="D380" s="276"/>
      <c r="E380" s="284"/>
      <c r="F380" s="276"/>
      <c r="G380" s="284"/>
      <c r="H380" s="276"/>
      <c r="I380" s="284"/>
      <c r="J380" s="276"/>
      <c r="K380" s="284"/>
      <c r="L380" s="276"/>
      <c r="M380" s="284"/>
      <c r="N380" s="267"/>
      <c r="O380" s="268"/>
    </row>
    <row r="381" spans="1:15" ht="15" customHeight="1" x14ac:dyDescent="0.2">
      <c r="A381" s="130" t="s">
        <v>806</v>
      </c>
      <c r="B381" s="131"/>
      <c r="C381" s="132"/>
      <c r="D381" s="133"/>
      <c r="E381" s="47" t="s">
        <v>498</v>
      </c>
      <c r="F381" s="269"/>
      <c r="G381" s="269"/>
      <c r="H381" s="269"/>
      <c r="I381" s="269"/>
      <c r="J381" s="269"/>
      <c r="K381" s="269"/>
      <c r="L381" s="269"/>
      <c r="M381" s="269"/>
      <c r="N381" s="269"/>
      <c r="O381" s="270"/>
    </row>
    <row r="382" spans="1:15" ht="15" customHeight="1" x14ac:dyDescent="0.2">
      <c r="A382" s="271" t="s">
        <v>778</v>
      </c>
      <c r="B382" s="272"/>
      <c r="C382" s="272"/>
      <c r="D382" s="275"/>
      <c r="E382" s="269"/>
      <c r="F382" s="269"/>
      <c r="G382" s="269"/>
      <c r="H382" s="269"/>
      <c r="I382" s="270"/>
      <c r="J382" s="271" t="s">
        <v>325</v>
      </c>
      <c r="K382" s="272"/>
      <c r="L382" s="272"/>
      <c r="M382" s="276"/>
      <c r="N382" s="277"/>
      <c r="O382" s="278"/>
    </row>
    <row r="383" spans="1:15" ht="15" customHeight="1" x14ac:dyDescent="0.2">
      <c r="A383" s="259" t="s">
        <v>695</v>
      </c>
      <c r="B383" s="260"/>
      <c r="C383" s="260"/>
      <c r="D383" s="260"/>
      <c r="E383" s="189"/>
      <c r="F383" s="297" t="s">
        <v>696</v>
      </c>
      <c r="G383" s="297"/>
      <c r="H383" s="297"/>
      <c r="I383" s="190" t="str">
        <f>IF(OR(E383="No",M382="N/A"),"N/A","")</f>
        <v/>
      </c>
      <c r="J383" s="297" t="s">
        <v>697</v>
      </c>
      <c r="K383" s="297"/>
      <c r="L383" s="297"/>
      <c r="M383" s="297"/>
      <c r="N383" s="273" t="str">
        <f>IF(OR(I383="No",I383="N/A",),"N/A","")</f>
        <v/>
      </c>
      <c r="O383" s="274"/>
    </row>
    <row r="384" spans="1:15" ht="15" customHeight="1" x14ac:dyDescent="0.2">
      <c r="A384" s="259" t="s">
        <v>698</v>
      </c>
      <c r="B384" s="260"/>
      <c r="C384" s="260"/>
      <c r="D384" s="260"/>
      <c r="E384" s="191" t="str">
        <f>IF(E383="No","N/A","")</f>
        <v/>
      </c>
      <c r="F384" s="261" t="s">
        <v>699</v>
      </c>
      <c r="G384" s="261"/>
      <c r="H384" s="261"/>
      <c r="I384" s="261"/>
      <c r="J384" s="261" t="s">
        <v>700</v>
      </c>
      <c r="K384" s="261"/>
      <c r="L384" s="261"/>
      <c r="M384" s="261"/>
      <c r="N384" s="261"/>
      <c r="O384" s="263"/>
    </row>
    <row r="385" spans="1:15" ht="15" customHeight="1" thickBot="1" x14ac:dyDescent="0.25">
      <c r="A385" s="265" t="s">
        <v>699</v>
      </c>
      <c r="B385" s="266"/>
      <c r="C385" s="266"/>
      <c r="D385" s="266"/>
      <c r="E385" s="266"/>
      <c r="F385" s="262"/>
      <c r="G385" s="262"/>
      <c r="H385" s="262"/>
      <c r="I385" s="262"/>
      <c r="J385" s="262"/>
      <c r="K385" s="262"/>
      <c r="L385" s="262"/>
      <c r="M385" s="262"/>
      <c r="N385" s="262"/>
      <c r="O385" s="264"/>
    </row>
    <row r="386" spans="1:15" ht="15" customHeight="1" x14ac:dyDescent="0.2">
      <c r="A386" s="300"/>
      <c r="B386" s="301"/>
      <c r="C386" s="301"/>
      <c r="D386" s="301"/>
      <c r="E386" s="301"/>
      <c r="F386" s="301"/>
      <c r="G386" s="301"/>
      <c r="H386" s="301"/>
      <c r="I386" s="301"/>
      <c r="J386" s="301"/>
      <c r="K386" s="301"/>
      <c r="L386" s="301"/>
      <c r="M386" s="301"/>
      <c r="N386" s="301"/>
      <c r="O386" s="302"/>
    </row>
    <row r="387" spans="1:15" ht="15" customHeight="1" x14ac:dyDescent="0.2">
      <c r="A387" s="281" t="s">
        <v>749</v>
      </c>
      <c r="B387" s="282"/>
      <c r="C387" s="283"/>
      <c r="D387" s="276"/>
      <c r="E387" s="277"/>
      <c r="F387" s="277"/>
      <c r="G387" s="284"/>
      <c r="H387" s="303" t="s">
        <v>686</v>
      </c>
      <c r="I387" s="303"/>
      <c r="J387" s="276"/>
      <c r="K387" s="277"/>
      <c r="L387" s="277"/>
      <c r="M387" s="277"/>
      <c r="N387" s="277"/>
      <c r="O387" s="278"/>
    </row>
    <row r="388" spans="1:15" ht="15" customHeight="1" x14ac:dyDescent="0.2">
      <c r="A388" s="285" t="s">
        <v>685</v>
      </c>
      <c r="B388" s="286"/>
      <c r="C388" s="286"/>
      <c r="D388" s="286"/>
      <c r="E388" s="287"/>
      <c r="F388" s="291" t="s">
        <v>638</v>
      </c>
      <c r="G388" s="292"/>
      <c r="H388" s="276"/>
      <c r="I388" s="284"/>
      <c r="J388" s="276"/>
      <c r="K388" s="284"/>
      <c r="L388" s="276"/>
      <c r="M388" s="284"/>
      <c r="N388" s="293"/>
      <c r="O388" s="294"/>
    </row>
    <row r="389" spans="1:15" ht="15" customHeight="1" x14ac:dyDescent="0.2">
      <c r="A389" s="288"/>
      <c r="B389" s="289"/>
      <c r="C389" s="289"/>
      <c r="D389" s="289"/>
      <c r="E389" s="290"/>
      <c r="F389" s="291" t="s">
        <v>639</v>
      </c>
      <c r="G389" s="292"/>
      <c r="H389" s="276"/>
      <c r="I389" s="284"/>
      <c r="J389" s="276"/>
      <c r="K389" s="284"/>
      <c r="L389" s="276"/>
      <c r="M389" s="284"/>
      <c r="N389" s="295"/>
      <c r="O389" s="296"/>
    </row>
    <row r="390" spans="1:15" ht="15" customHeight="1" x14ac:dyDescent="0.2">
      <c r="A390" s="281" t="s">
        <v>62</v>
      </c>
      <c r="B390" s="282"/>
      <c r="C390" s="283"/>
      <c r="D390" s="276"/>
      <c r="E390" s="284"/>
      <c r="F390" s="276"/>
      <c r="G390" s="284"/>
      <c r="H390" s="276"/>
      <c r="I390" s="284"/>
      <c r="J390" s="276"/>
      <c r="K390" s="284"/>
      <c r="L390" s="276"/>
      <c r="M390" s="284"/>
      <c r="N390" s="298"/>
      <c r="O390" s="299"/>
    </row>
    <row r="391" spans="1:15" ht="15" customHeight="1" x14ac:dyDescent="0.2">
      <c r="A391" s="281" t="s">
        <v>721</v>
      </c>
      <c r="B391" s="282"/>
      <c r="C391" s="283"/>
      <c r="D391" s="276"/>
      <c r="E391" s="284"/>
      <c r="F391" s="276"/>
      <c r="G391" s="284"/>
      <c r="H391" s="276"/>
      <c r="I391" s="284"/>
      <c r="J391" s="276"/>
      <c r="K391" s="284"/>
      <c r="L391" s="276"/>
      <c r="M391" s="284"/>
      <c r="N391" s="267"/>
      <c r="O391" s="268"/>
    </row>
    <row r="392" spans="1:15" ht="15" customHeight="1" x14ac:dyDescent="0.2">
      <c r="A392" s="130" t="s">
        <v>806</v>
      </c>
      <c r="B392" s="131"/>
      <c r="C392" s="132"/>
      <c r="D392" s="133"/>
      <c r="E392" s="47" t="s">
        <v>498</v>
      </c>
      <c r="F392" s="269"/>
      <c r="G392" s="269"/>
      <c r="H392" s="269"/>
      <c r="I392" s="269"/>
      <c r="J392" s="269"/>
      <c r="K392" s="269"/>
      <c r="L392" s="269"/>
      <c r="M392" s="269"/>
      <c r="N392" s="269"/>
      <c r="O392" s="270"/>
    </row>
    <row r="393" spans="1:15" ht="15" customHeight="1" x14ac:dyDescent="0.2">
      <c r="A393" s="271" t="s">
        <v>778</v>
      </c>
      <c r="B393" s="272"/>
      <c r="C393" s="272"/>
      <c r="D393" s="275"/>
      <c r="E393" s="269"/>
      <c r="F393" s="269"/>
      <c r="G393" s="269"/>
      <c r="H393" s="269"/>
      <c r="I393" s="270"/>
      <c r="J393" s="271" t="s">
        <v>325</v>
      </c>
      <c r="K393" s="272"/>
      <c r="L393" s="272"/>
      <c r="M393" s="276"/>
      <c r="N393" s="277"/>
      <c r="O393" s="278"/>
    </row>
    <row r="394" spans="1:15" ht="15" customHeight="1" x14ac:dyDescent="0.2">
      <c r="A394" s="259" t="s">
        <v>695</v>
      </c>
      <c r="B394" s="260"/>
      <c r="C394" s="260"/>
      <c r="D394" s="260"/>
      <c r="E394" s="189"/>
      <c r="F394" s="297" t="s">
        <v>696</v>
      </c>
      <c r="G394" s="297"/>
      <c r="H394" s="297"/>
      <c r="I394" s="190" t="str">
        <f>IF(OR(E394="No",M393="N/A"),"N/A","")</f>
        <v/>
      </c>
      <c r="J394" s="297" t="s">
        <v>697</v>
      </c>
      <c r="K394" s="297"/>
      <c r="L394" s="297"/>
      <c r="M394" s="297"/>
      <c r="N394" s="273" t="str">
        <f>IF(OR(I394="No",I394="N/A",),"N/A","")</f>
        <v/>
      </c>
      <c r="O394" s="274"/>
    </row>
    <row r="395" spans="1:15" ht="15" customHeight="1" x14ac:dyDescent="0.2">
      <c r="A395" s="259" t="s">
        <v>698</v>
      </c>
      <c r="B395" s="260"/>
      <c r="C395" s="260"/>
      <c r="D395" s="260"/>
      <c r="E395" s="191" t="str">
        <f>IF(E394="No","N/A","")</f>
        <v/>
      </c>
      <c r="F395" s="261" t="s">
        <v>699</v>
      </c>
      <c r="G395" s="261"/>
      <c r="H395" s="261"/>
      <c r="I395" s="261"/>
      <c r="J395" s="261" t="s">
        <v>700</v>
      </c>
      <c r="K395" s="261"/>
      <c r="L395" s="261"/>
      <c r="M395" s="261"/>
      <c r="N395" s="261"/>
      <c r="O395" s="263"/>
    </row>
    <row r="396" spans="1:15" ht="15" customHeight="1" thickBot="1" x14ac:dyDescent="0.25">
      <c r="A396" s="265" t="s">
        <v>699</v>
      </c>
      <c r="B396" s="266"/>
      <c r="C396" s="266"/>
      <c r="D396" s="266"/>
      <c r="E396" s="266"/>
      <c r="F396" s="262"/>
      <c r="G396" s="262"/>
      <c r="H396" s="262"/>
      <c r="I396" s="262"/>
      <c r="J396" s="262"/>
      <c r="K396" s="262"/>
      <c r="L396" s="262"/>
      <c r="M396" s="262"/>
      <c r="N396" s="262"/>
      <c r="O396" s="264"/>
    </row>
    <row r="397" spans="1:15" ht="13.5" customHeight="1" x14ac:dyDescent="0.2">
      <c r="A397" s="279" t="s">
        <v>436</v>
      </c>
      <c r="B397" s="280"/>
      <c r="C397" s="29" t="str">
        <f>$D$9&amp;""</f>
        <v>37673.3.GV3</v>
      </c>
      <c r="D397" s="42" t="s">
        <v>438</v>
      </c>
      <c r="E397" s="29" t="str">
        <f>$G$9&amp;""</f>
        <v>R-2721 A</v>
      </c>
      <c r="F397" s="33"/>
      <c r="G397" s="53" t="s">
        <v>0</v>
      </c>
      <c r="H397" s="33" t="str">
        <f>$I$16&amp;"   "&amp;$K$16&amp;"   "&amp;$M$16&amp;" "</f>
        <v xml:space="preserve">Wake       </v>
      </c>
      <c r="I397" s="33"/>
      <c r="J397" s="33"/>
      <c r="K397" s="33"/>
      <c r="L397" s="25" t="s">
        <v>55</v>
      </c>
      <c r="M397" s="110" t="str">
        <f>IF(D399&lt;&gt;"",MAX('General Project Information'!$M$352)+1,"")</f>
        <v/>
      </c>
      <c r="N397" s="42" t="s">
        <v>56</v>
      </c>
      <c r="O397" s="77">
        <f>'General Project Information'!$O$7</f>
        <v>10</v>
      </c>
    </row>
    <row r="398" spans="1:15" ht="19.5" customHeight="1" x14ac:dyDescent="0.2">
      <c r="A398" s="183"/>
      <c r="B398" s="184"/>
      <c r="C398" s="184"/>
      <c r="D398" s="304" t="s">
        <v>633</v>
      </c>
      <c r="E398" s="304"/>
      <c r="F398" s="304"/>
      <c r="G398" s="304"/>
      <c r="H398" s="304"/>
      <c r="I398" s="304"/>
      <c r="J398" s="304"/>
      <c r="K398" s="304"/>
      <c r="L398" s="184"/>
      <c r="M398" s="184"/>
      <c r="N398" s="184"/>
      <c r="O398" s="185"/>
    </row>
    <row r="399" spans="1:15" ht="15" customHeight="1" x14ac:dyDescent="0.2">
      <c r="A399" s="281" t="s">
        <v>750</v>
      </c>
      <c r="B399" s="282"/>
      <c r="C399" s="283"/>
      <c r="D399" s="276"/>
      <c r="E399" s="277"/>
      <c r="F399" s="277"/>
      <c r="G399" s="284"/>
      <c r="H399" s="303" t="s">
        <v>686</v>
      </c>
      <c r="I399" s="303"/>
      <c r="J399" s="276"/>
      <c r="K399" s="277"/>
      <c r="L399" s="277"/>
      <c r="M399" s="277"/>
      <c r="N399" s="277"/>
      <c r="O399" s="278"/>
    </row>
    <row r="400" spans="1:15" ht="15" customHeight="1" x14ac:dyDescent="0.2">
      <c r="A400" s="285" t="s">
        <v>685</v>
      </c>
      <c r="B400" s="286"/>
      <c r="C400" s="286"/>
      <c r="D400" s="286"/>
      <c r="E400" s="287"/>
      <c r="F400" s="291" t="s">
        <v>638</v>
      </c>
      <c r="G400" s="292"/>
      <c r="H400" s="276"/>
      <c r="I400" s="284"/>
      <c r="J400" s="276"/>
      <c r="K400" s="284"/>
      <c r="L400" s="276"/>
      <c r="M400" s="284"/>
      <c r="N400" s="293"/>
      <c r="O400" s="294"/>
    </row>
    <row r="401" spans="1:15" ht="15" customHeight="1" x14ac:dyDescent="0.2">
      <c r="A401" s="288"/>
      <c r="B401" s="289"/>
      <c r="C401" s="289"/>
      <c r="D401" s="289"/>
      <c r="E401" s="290"/>
      <c r="F401" s="291" t="s">
        <v>639</v>
      </c>
      <c r="G401" s="292"/>
      <c r="H401" s="276"/>
      <c r="I401" s="284"/>
      <c r="J401" s="276"/>
      <c r="K401" s="284"/>
      <c r="L401" s="276"/>
      <c r="M401" s="284"/>
      <c r="N401" s="295"/>
      <c r="O401" s="296"/>
    </row>
    <row r="402" spans="1:15" ht="15" customHeight="1" x14ac:dyDescent="0.2">
      <c r="A402" s="281" t="s">
        <v>62</v>
      </c>
      <c r="B402" s="282"/>
      <c r="C402" s="283"/>
      <c r="D402" s="276"/>
      <c r="E402" s="284"/>
      <c r="F402" s="276"/>
      <c r="G402" s="284"/>
      <c r="H402" s="276"/>
      <c r="I402" s="284"/>
      <c r="J402" s="276"/>
      <c r="K402" s="284"/>
      <c r="L402" s="276"/>
      <c r="M402" s="284"/>
      <c r="N402" s="298"/>
      <c r="O402" s="299"/>
    </row>
    <row r="403" spans="1:15" ht="15" customHeight="1" x14ac:dyDescent="0.2">
      <c r="A403" s="281" t="s">
        <v>721</v>
      </c>
      <c r="B403" s="282"/>
      <c r="C403" s="283"/>
      <c r="D403" s="276"/>
      <c r="E403" s="284"/>
      <c r="F403" s="276"/>
      <c r="G403" s="284"/>
      <c r="H403" s="276"/>
      <c r="I403" s="284"/>
      <c r="J403" s="276"/>
      <c r="K403" s="284"/>
      <c r="L403" s="276"/>
      <c r="M403" s="284"/>
      <c r="N403" s="267"/>
      <c r="O403" s="268"/>
    </row>
    <row r="404" spans="1:15" ht="15" customHeight="1" x14ac:dyDescent="0.2">
      <c r="A404" s="130" t="s">
        <v>806</v>
      </c>
      <c r="B404" s="131"/>
      <c r="C404" s="132"/>
      <c r="D404" s="133"/>
      <c r="E404" s="47" t="s">
        <v>498</v>
      </c>
      <c r="F404" s="269"/>
      <c r="G404" s="269"/>
      <c r="H404" s="269"/>
      <c r="I404" s="269"/>
      <c r="J404" s="269"/>
      <c r="K404" s="269"/>
      <c r="L404" s="269"/>
      <c r="M404" s="269"/>
      <c r="N404" s="269"/>
      <c r="O404" s="270"/>
    </row>
    <row r="405" spans="1:15" ht="15" customHeight="1" x14ac:dyDescent="0.2">
      <c r="A405" s="271" t="s">
        <v>778</v>
      </c>
      <c r="B405" s="272"/>
      <c r="C405" s="272"/>
      <c r="D405" s="275"/>
      <c r="E405" s="269"/>
      <c r="F405" s="269"/>
      <c r="G405" s="269"/>
      <c r="H405" s="269"/>
      <c r="I405" s="270"/>
      <c r="J405" s="271" t="s">
        <v>325</v>
      </c>
      <c r="K405" s="272"/>
      <c r="L405" s="272"/>
      <c r="M405" s="276"/>
      <c r="N405" s="277"/>
      <c r="O405" s="278"/>
    </row>
    <row r="406" spans="1:15" ht="15" customHeight="1" x14ac:dyDescent="0.2">
      <c r="A406" s="259" t="s">
        <v>695</v>
      </c>
      <c r="B406" s="260"/>
      <c r="C406" s="260"/>
      <c r="D406" s="260"/>
      <c r="E406" s="189"/>
      <c r="F406" s="297" t="s">
        <v>696</v>
      </c>
      <c r="G406" s="297"/>
      <c r="H406" s="297"/>
      <c r="I406" s="190" t="str">
        <f>IF(OR(E406="No",M405="N/A"),"N/A","")</f>
        <v/>
      </c>
      <c r="J406" s="297" t="s">
        <v>697</v>
      </c>
      <c r="K406" s="297"/>
      <c r="L406" s="297"/>
      <c r="M406" s="297"/>
      <c r="N406" s="273" t="str">
        <f>IF(OR(I406="No",I406="N/A",),"N/A","")</f>
        <v/>
      </c>
      <c r="O406" s="274"/>
    </row>
    <row r="407" spans="1:15" ht="15" customHeight="1" x14ac:dyDescent="0.2">
      <c r="A407" s="259" t="s">
        <v>698</v>
      </c>
      <c r="B407" s="260"/>
      <c r="C407" s="260"/>
      <c r="D407" s="260"/>
      <c r="E407" s="191" t="str">
        <f>IF(E406="No","N/A","")</f>
        <v/>
      </c>
      <c r="F407" s="261" t="s">
        <v>699</v>
      </c>
      <c r="G407" s="261"/>
      <c r="H407" s="261"/>
      <c r="I407" s="261"/>
      <c r="J407" s="261" t="s">
        <v>700</v>
      </c>
      <c r="K407" s="261"/>
      <c r="L407" s="261"/>
      <c r="M407" s="261"/>
      <c r="N407" s="261"/>
      <c r="O407" s="263"/>
    </row>
    <row r="408" spans="1:15" ht="15" customHeight="1" thickBot="1" x14ac:dyDescent="0.25">
      <c r="A408" s="265" t="s">
        <v>699</v>
      </c>
      <c r="B408" s="266"/>
      <c r="C408" s="266"/>
      <c r="D408" s="266"/>
      <c r="E408" s="266"/>
      <c r="F408" s="262"/>
      <c r="G408" s="262"/>
      <c r="H408" s="262"/>
      <c r="I408" s="262"/>
      <c r="J408" s="262"/>
      <c r="K408" s="262"/>
      <c r="L408" s="262"/>
      <c r="M408" s="262"/>
      <c r="N408" s="262"/>
      <c r="O408" s="264"/>
    </row>
    <row r="409" spans="1:15" ht="15" customHeight="1" x14ac:dyDescent="0.2">
      <c r="A409" s="300"/>
      <c r="B409" s="301"/>
      <c r="C409" s="301"/>
      <c r="D409" s="301"/>
      <c r="E409" s="301"/>
      <c r="F409" s="301"/>
      <c r="G409" s="301"/>
      <c r="H409" s="301"/>
      <c r="I409" s="301"/>
      <c r="J409" s="301"/>
      <c r="K409" s="301"/>
      <c r="L409" s="301"/>
      <c r="M409" s="301"/>
      <c r="N409" s="301"/>
      <c r="O409" s="302"/>
    </row>
    <row r="410" spans="1:15" ht="15" customHeight="1" x14ac:dyDescent="0.2">
      <c r="A410" s="281" t="s">
        <v>751</v>
      </c>
      <c r="B410" s="282"/>
      <c r="C410" s="283"/>
      <c r="D410" s="276"/>
      <c r="E410" s="277"/>
      <c r="F410" s="277"/>
      <c r="G410" s="284"/>
      <c r="H410" s="303" t="s">
        <v>686</v>
      </c>
      <c r="I410" s="303"/>
      <c r="J410" s="276"/>
      <c r="K410" s="277"/>
      <c r="L410" s="277"/>
      <c r="M410" s="277"/>
      <c r="N410" s="277"/>
      <c r="O410" s="278"/>
    </row>
    <row r="411" spans="1:15" ht="15" customHeight="1" x14ac:dyDescent="0.2">
      <c r="A411" s="285" t="s">
        <v>685</v>
      </c>
      <c r="B411" s="286"/>
      <c r="C411" s="286"/>
      <c r="D411" s="286"/>
      <c r="E411" s="287"/>
      <c r="F411" s="291" t="s">
        <v>638</v>
      </c>
      <c r="G411" s="292"/>
      <c r="H411" s="276"/>
      <c r="I411" s="284"/>
      <c r="J411" s="276"/>
      <c r="K411" s="284"/>
      <c r="L411" s="276"/>
      <c r="M411" s="284"/>
      <c r="N411" s="293"/>
      <c r="O411" s="294"/>
    </row>
    <row r="412" spans="1:15" ht="15" customHeight="1" x14ac:dyDescent="0.2">
      <c r="A412" s="288"/>
      <c r="B412" s="289"/>
      <c r="C412" s="289"/>
      <c r="D412" s="289"/>
      <c r="E412" s="290"/>
      <c r="F412" s="291" t="s">
        <v>639</v>
      </c>
      <c r="G412" s="292"/>
      <c r="H412" s="276"/>
      <c r="I412" s="284"/>
      <c r="J412" s="276"/>
      <c r="K412" s="284"/>
      <c r="L412" s="276"/>
      <c r="M412" s="284"/>
      <c r="N412" s="295"/>
      <c r="O412" s="296"/>
    </row>
    <row r="413" spans="1:15" ht="15" customHeight="1" x14ac:dyDescent="0.2">
      <c r="A413" s="281" t="s">
        <v>62</v>
      </c>
      <c r="B413" s="282"/>
      <c r="C413" s="283"/>
      <c r="D413" s="276"/>
      <c r="E413" s="284"/>
      <c r="F413" s="276"/>
      <c r="G413" s="284"/>
      <c r="H413" s="276"/>
      <c r="I413" s="284"/>
      <c r="J413" s="276"/>
      <c r="K413" s="284"/>
      <c r="L413" s="276"/>
      <c r="M413" s="284"/>
      <c r="N413" s="298"/>
      <c r="O413" s="299"/>
    </row>
    <row r="414" spans="1:15" ht="15" customHeight="1" x14ac:dyDescent="0.2">
      <c r="A414" s="281" t="s">
        <v>721</v>
      </c>
      <c r="B414" s="282"/>
      <c r="C414" s="283"/>
      <c r="D414" s="276"/>
      <c r="E414" s="284"/>
      <c r="F414" s="276"/>
      <c r="G414" s="284"/>
      <c r="H414" s="276"/>
      <c r="I414" s="284"/>
      <c r="J414" s="276"/>
      <c r="K414" s="284"/>
      <c r="L414" s="276"/>
      <c r="M414" s="284"/>
      <c r="N414" s="267"/>
      <c r="O414" s="268"/>
    </row>
    <row r="415" spans="1:15" ht="15" customHeight="1" x14ac:dyDescent="0.2">
      <c r="A415" s="130" t="s">
        <v>806</v>
      </c>
      <c r="B415" s="131"/>
      <c r="C415" s="132"/>
      <c r="D415" s="133"/>
      <c r="E415" s="47" t="s">
        <v>498</v>
      </c>
      <c r="F415" s="269"/>
      <c r="G415" s="269"/>
      <c r="H415" s="269"/>
      <c r="I415" s="269"/>
      <c r="J415" s="269"/>
      <c r="K415" s="269"/>
      <c r="L415" s="269"/>
      <c r="M415" s="269"/>
      <c r="N415" s="269"/>
      <c r="O415" s="270"/>
    </row>
    <row r="416" spans="1:15" ht="15" customHeight="1" x14ac:dyDescent="0.2">
      <c r="A416" s="271" t="s">
        <v>778</v>
      </c>
      <c r="B416" s="272"/>
      <c r="C416" s="272"/>
      <c r="D416" s="275"/>
      <c r="E416" s="269"/>
      <c r="F416" s="269"/>
      <c r="G416" s="269"/>
      <c r="H416" s="269"/>
      <c r="I416" s="270"/>
      <c r="J416" s="271" t="s">
        <v>325</v>
      </c>
      <c r="K416" s="272"/>
      <c r="L416" s="272"/>
      <c r="M416" s="276"/>
      <c r="N416" s="277"/>
      <c r="O416" s="278"/>
    </row>
    <row r="417" spans="1:15" ht="15" customHeight="1" x14ac:dyDescent="0.2">
      <c r="A417" s="259" t="s">
        <v>695</v>
      </c>
      <c r="B417" s="260"/>
      <c r="C417" s="260"/>
      <c r="D417" s="260"/>
      <c r="E417" s="189"/>
      <c r="F417" s="297" t="s">
        <v>696</v>
      </c>
      <c r="G417" s="297"/>
      <c r="H417" s="297"/>
      <c r="I417" s="190" t="str">
        <f>IF(OR(E417="No",M416="N/A"),"N/A","")</f>
        <v/>
      </c>
      <c r="J417" s="297" t="s">
        <v>697</v>
      </c>
      <c r="K417" s="297"/>
      <c r="L417" s="297"/>
      <c r="M417" s="297"/>
      <c r="N417" s="273" t="str">
        <f>IF(OR(I417="No",I417="N/A",),"N/A","")</f>
        <v/>
      </c>
      <c r="O417" s="274"/>
    </row>
    <row r="418" spans="1:15" ht="15" customHeight="1" x14ac:dyDescent="0.2">
      <c r="A418" s="259" t="s">
        <v>698</v>
      </c>
      <c r="B418" s="260"/>
      <c r="C418" s="260"/>
      <c r="D418" s="260"/>
      <c r="E418" s="191" t="str">
        <f>IF(E417="No","N/A","")</f>
        <v/>
      </c>
      <c r="F418" s="261" t="s">
        <v>699</v>
      </c>
      <c r="G418" s="261"/>
      <c r="H418" s="261"/>
      <c r="I418" s="261"/>
      <c r="J418" s="261" t="s">
        <v>700</v>
      </c>
      <c r="K418" s="261"/>
      <c r="L418" s="261"/>
      <c r="M418" s="261"/>
      <c r="N418" s="261"/>
      <c r="O418" s="263"/>
    </row>
    <row r="419" spans="1:15" ht="15" customHeight="1" thickBot="1" x14ac:dyDescent="0.25">
      <c r="A419" s="265" t="s">
        <v>699</v>
      </c>
      <c r="B419" s="266"/>
      <c r="C419" s="266"/>
      <c r="D419" s="266"/>
      <c r="E419" s="266"/>
      <c r="F419" s="262"/>
      <c r="G419" s="262"/>
      <c r="H419" s="262"/>
      <c r="I419" s="262"/>
      <c r="J419" s="262"/>
      <c r="K419" s="262"/>
      <c r="L419" s="262"/>
      <c r="M419" s="262"/>
      <c r="N419" s="262"/>
      <c r="O419" s="264"/>
    </row>
    <row r="420" spans="1:15" ht="15" customHeight="1" x14ac:dyDescent="0.2">
      <c r="A420" s="300"/>
      <c r="B420" s="301"/>
      <c r="C420" s="301"/>
      <c r="D420" s="301"/>
      <c r="E420" s="301"/>
      <c r="F420" s="301"/>
      <c r="G420" s="301"/>
      <c r="H420" s="301"/>
      <c r="I420" s="301"/>
      <c r="J420" s="301"/>
      <c r="K420" s="301"/>
      <c r="L420" s="301"/>
      <c r="M420" s="301"/>
      <c r="N420" s="301"/>
      <c r="O420" s="302"/>
    </row>
    <row r="421" spans="1:15" ht="15" customHeight="1" x14ac:dyDescent="0.2">
      <c r="A421" s="281" t="s">
        <v>752</v>
      </c>
      <c r="B421" s="282"/>
      <c r="C421" s="283"/>
      <c r="D421" s="276"/>
      <c r="E421" s="277"/>
      <c r="F421" s="277"/>
      <c r="G421" s="284"/>
      <c r="H421" s="303" t="s">
        <v>686</v>
      </c>
      <c r="I421" s="303"/>
      <c r="J421" s="276"/>
      <c r="K421" s="277"/>
      <c r="L421" s="277"/>
      <c r="M421" s="277"/>
      <c r="N421" s="277"/>
      <c r="O421" s="278"/>
    </row>
    <row r="422" spans="1:15" ht="15" customHeight="1" x14ac:dyDescent="0.2">
      <c r="A422" s="285" t="s">
        <v>685</v>
      </c>
      <c r="B422" s="286"/>
      <c r="C422" s="286"/>
      <c r="D422" s="286"/>
      <c r="E422" s="287"/>
      <c r="F422" s="291" t="s">
        <v>638</v>
      </c>
      <c r="G422" s="292"/>
      <c r="H422" s="276"/>
      <c r="I422" s="284"/>
      <c r="J422" s="276"/>
      <c r="K422" s="284"/>
      <c r="L422" s="276"/>
      <c r="M422" s="284"/>
      <c r="N422" s="293"/>
      <c r="O422" s="294"/>
    </row>
    <row r="423" spans="1:15" ht="15" customHeight="1" x14ac:dyDescent="0.2">
      <c r="A423" s="288"/>
      <c r="B423" s="289"/>
      <c r="C423" s="289"/>
      <c r="D423" s="289"/>
      <c r="E423" s="290"/>
      <c r="F423" s="291" t="s">
        <v>639</v>
      </c>
      <c r="G423" s="292"/>
      <c r="H423" s="276"/>
      <c r="I423" s="284"/>
      <c r="J423" s="276"/>
      <c r="K423" s="284"/>
      <c r="L423" s="276"/>
      <c r="M423" s="284"/>
      <c r="N423" s="295"/>
      <c r="O423" s="296"/>
    </row>
    <row r="424" spans="1:15" ht="15" customHeight="1" x14ac:dyDescent="0.2">
      <c r="A424" s="281" t="s">
        <v>62</v>
      </c>
      <c r="B424" s="282"/>
      <c r="C424" s="283"/>
      <c r="D424" s="276"/>
      <c r="E424" s="284"/>
      <c r="F424" s="276"/>
      <c r="G424" s="284"/>
      <c r="H424" s="276"/>
      <c r="I424" s="284"/>
      <c r="J424" s="276"/>
      <c r="K424" s="284"/>
      <c r="L424" s="276"/>
      <c r="M424" s="284"/>
      <c r="N424" s="298"/>
      <c r="O424" s="299"/>
    </row>
    <row r="425" spans="1:15" ht="15" customHeight="1" x14ac:dyDescent="0.2">
      <c r="A425" s="281" t="s">
        <v>721</v>
      </c>
      <c r="B425" s="282"/>
      <c r="C425" s="283"/>
      <c r="D425" s="276"/>
      <c r="E425" s="284"/>
      <c r="F425" s="276"/>
      <c r="G425" s="284"/>
      <c r="H425" s="276"/>
      <c r="I425" s="284"/>
      <c r="J425" s="276"/>
      <c r="K425" s="284"/>
      <c r="L425" s="276"/>
      <c r="M425" s="284"/>
      <c r="N425" s="267"/>
      <c r="O425" s="268"/>
    </row>
    <row r="426" spans="1:15" ht="15" customHeight="1" x14ac:dyDescent="0.2">
      <c r="A426" s="130" t="s">
        <v>806</v>
      </c>
      <c r="B426" s="131"/>
      <c r="C426" s="132"/>
      <c r="D426" s="133"/>
      <c r="E426" s="47" t="s">
        <v>498</v>
      </c>
      <c r="F426" s="269"/>
      <c r="G426" s="269"/>
      <c r="H426" s="269"/>
      <c r="I426" s="269"/>
      <c r="J426" s="269"/>
      <c r="K426" s="269"/>
      <c r="L426" s="269"/>
      <c r="M426" s="269"/>
      <c r="N426" s="269"/>
      <c r="O426" s="270"/>
    </row>
    <row r="427" spans="1:15" ht="15" customHeight="1" x14ac:dyDescent="0.2">
      <c r="A427" s="271" t="s">
        <v>778</v>
      </c>
      <c r="B427" s="272"/>
      <c r="C427" s="272"/>
      <c r="D427" s="275"/>
      <c r="E427" s="269"/>
      <c r="F427" s="269"/>
      <c r="G427" s="269"/>
      <c r="H427" s="269"/>
      <c r="I427" s="270"/>
      <c r="J427" s="271" t="s">
        <v>325</v>
      </c>
      <c r="K427" s="272"/>
      <c r="L427" s="272"/>
      <c r="M427" s="276"/>
      <c r="N427" s="277"/>
      <c r="O427" s="278"/>
    </row>
    <row r="428" spans="1:15" ht="15" customHeight="1" x14ac:dyDescent="0.2">
      <c r="A428" s="259" t="s">
        <v>695</v>
      </c>
      <c r="B428" s="260"/>
      <c r="C428" s="260"/>
      <c r="D428" s="260"/>
      <c r="E428" s="189"/>
      <c r="F428" s="297" t="s">
        <v>696</v>
      </c>
      <c r="G428" s="297"/>
      <c r="H428" s="297"/>
      <c r="I428" s="190" t="str">
        <f>IF(OR(E428="No",M427="N/A"),"N/A","")</f>
        <v/>
      </c>
      <c r="J428" s="297" t="s">
        <v>697</v>
      </c>
      <c r="K428" s="297"/>
      <c r="L428" s="297"/>
      <c r="M428" s="297"/>
      <c r="N428" s="273" t="str">
        <f>IF(OR(I428="No",I428="N/A",),"N/A","")</f>
        <v/>
      </c>
      <c r="O428" s="274"/>
    </row>
    <row r="429" spans="1:15" ht="15" customHeight="1" x14ac:dyDescent="0.2">
      <c r="A429" s="259" t="s">
        <v>698</v>
      </c>
      <c r="B429" s="260"/>
      <c r="C429" s="260"/>
      <c r="D429" s="260"/>
      <c r="E429" s="191" t="str">
        <f>IF(E428="No","N/A","")</f>
        <v/>
      </c>
      <c r="F429" s="261" t="s">
        <v>699</v>
      </c>
      <c r="G429" s="261"/>
      <c r="H429" s="261"/>
      <c r="I429" s="261"/>
      <c r="J429" s="261" t="s">
        <v>700</v>
      </c>
      <c r="K429" s="261"/>
      <c r="L429" s="261"/>
      <c r="M429" s="261"/>
      <c r="N429" s="261"/>
      <c r="O429" s="263"/>
    </row>
    <row r="430" spans="1:15" ht="15" customHeight="1" thickBot="1" x14ac:dyDescent="0.25">
      <c r="A430" s="265" t="s">
        <v>699</v>
      </c>
      <c r="B430" s="266"/>
      <c r="C430" s="266"/>
      <c r="D430" s="266"/>
      <c r="E430" s="266"/>
      <c r="F430" s="262"/>
      <c r="G430" s="262"/>
      <c r="H430" s="262"/>
      <c r="I430" s="262"/>
      <c r="J430" s="262"/>
      <c r="K430" s="262"/>
      <c r="L430" s="262"/>
      <c r="M430" s="262"/>
      <c r="N430" s="262"/>
      <c r="O430" s="264"/>
    </row>
    <row r="431" spans="1:15" ht="15" customHeight="1" x14ac:dyDescent="0.2">
      <c r="A431" s="300"/>
      <c r="B431" s="301"/>
      <c r="C431" s="301"/>
      <c r="D431" s="301"/>
      <c r="E431" s="301"/>
      <c r="F431" s="301"/>
      <c r="G431" s="301"/>
      <c r="H431" s="301"/>
      <c r="I431" s="301"/>
      <c r="J431" s="301"/>
      <c r="K431" s="301"/>
      <c r="L431" s="301"/>
      <c r="M431" s="301"/>
      <c r="N431" s="301"/>
      <c r="O431" s="302"/>
    </row>
    <row r="432" spans="1:15" ht="15" customHeight="1" x14ac:dyDescent="0.2">
      <c r="A432" s="281" t="s">
        <v>753</v>
      </c>
      <c r="B432" s="282"/>
      <c r="C432" s="283"/>
      <c r="D432" s="276"/>
      <c r="E432" s="277"/>
      <c r="F432" s="277"/>
      <c r="G432" s="284"/>
      <c r="H432" s="303" t="s">
        <v>686</v>
      </c>
      <c r="I432" s="303"/>
      <c r="J432" s="276"/>
      <c r="K432" s="277"/>
      <c r="L432" s="277"/>
      <c r="M432" s="277"/>
      <c r="N432" s="277"/>
      <c r="O432" s="278"/>
    </row>
    <row r="433" spans="1:15" ht="15" customHeight="1" x14ac:dyDescent="0.2">
      <c r="A433" s="285" t="s">
        <v>685</v>
      </c>
      <c r="B433" s="286"/>
      <c r="C433" s="286"/>
      <c r="D433" s="286"/>
      <c r="E433" s="287"/>
      <c r="F433" s="291" t="s">
        <v>638</v>
      </c>
      <c r="G433" s="292"/>
      <c r="H433" s="276"/>
      <c r="I433" s="284"/>
      <c r="J433" s="276"/>
      <c r="K433" s="284"/>
      <c r="L433" s="276"/>
      <c r="M433" s="284"/>
      <c r="N433" s="293"/>
      <c r="O433" s="294"/>
    </row>
    <row r="434" spans="1:15" ht="15" customHeight="1" x14ac:dyDescent="0.2">
      <c r="A434" s="288"/>
      <c r="B434" s="289"/>
      <c r="C434" s="289"/>
      <c r="D434" s="289"/>
      <c r="E434" s="290"/>
      <c r="F434" s="291" t="s">
        <v>639</v>
      </c>
      <c r="G434" s="292"/>
      <c r="H434" s="276"/>
      <c r="I434" s="284"/>
      <c r="J434" s="276"/>
      <c r="K434" s="284"/>
      <c r="L434" s="276"/>
      <c r="M434" s="284"/>
      <c r="N434" s="295"/>
      <c r="O434" s="296"/>
    </row>
    <row r="435" spans="1:15" ht="15" customHeight="1" x14ac:dyDescent="0.2">
      <c r="A435" s="281" t="s">
        <v>62</v>
      </c>
      <c r="B435" s="282"/>
      <c r="C435" s="283"/>
      <c r="D435" s="276"/>
      <c r="E435" s="284"/>
      <c r="F435" s="276"/>
      <c r="G435" s="284"/>
      <c r="H435" s="276"/>
      <c r="I435" s="284"/>
      <c r="J435" s="276"/>
      <c r="K435" s="284"/>
      <c r="L435" s="276"/>
      <c r="M435" s="284"/>
      <c r="N435" s="298"/>
      <c r="O435" s="299"/>
    </row>
    <row r="436" spans="1:15" ht="15" customHeight="1" x14ac:dyDescent="0.2">
      <c r="A436" s="281" t="s">
        <v>721</v>
      </c>
      <c r="B436" s="282"/>
      <c r="C436" s="283"/>
      <c r="D436" s="276"/>
      <c r="E436" s="284"/>
      <c r="F436" s="276"/>
      <c r="G436" s="284"/>
      <c r="H436" s="276"/>
      <c r="I436" s="284"/>
      <c r="J436" s="276"/>
      <c r="K436" s="284"/>
      <c r="L436" s="276"/>
      <c r="M436" s="284"/>
      <c r="N436" s="267"/>
      <c r="O436" s="268"/>
    </row>
    <row r="437" spans="1:15" ht="15" customHeight="1" x14ac:dyDescent="0.2">
      <c r="A437" s="130" t="s">
        <v>806</v>
      </c>
      <c r="B437" s="131"/>
      <c r="C437" s="132"/>
      <c r="D437" s="133"/>
      <c r="E437" s="47" t="s">
        <v>498</v>
      </c>
      <c r="F437" s="269"/>
      <c r="G437" s="269"/>
      <c r="H437" s="269"/>
      <c r="I437" s="269"/>
      <c r="J437" s="269"/>
      <c r="K437" s="269"/>
      <c r="L437" s="269"/>
      <c r="M437" s="269"/>
      <c r="N437" s="269"/>
      <c r="O437" s="270"/>
    </row>
    <row r="438" spans="1:15" ht="15" customHeight="1" x14ac:dyDescent="0.2">
      <c r="A438" s="271" t="s">
        <v>778</v>
      </c>
      <c r="B438" s="272"/>
      <c r="C438" s="272"/>
      <c r="D438" s="275"/>
      <c r="E438" s="269"/>
      <c r="F438" s="269"/>
      <c r="G438" s="269"/>
      <c r="H438" s="269"/>
      <c r="I438" s="270"/>
      <c r="J438" s="271" t="s">
        <v>325</v>
      </c>
      <c r="K438" s="272"/>
      <c r="L438" s="272"/>
      <c r="M438" s="276"/>
      <c r="N438" s="277"/>
      <c r="O438" s="278"/>
    </row>
    <row r="439" spans="1:15" ht="15" customHeight="1" x14ac:dyDescent="0.2">
      <c r="A439" s="259" t="s">
        <v>695</v>
      </c>
      <c r="B439" s="260"/>
      <c r="C439" s="260"/>
      <c r="D439" s="260"/>
      <c r="E439" s="189"/>
      <c r="F439" s="297" t="s">
        <v>696</v>
      </c>
      <c r="G439" s="297"/>
      <c r="H439" s="297"/>
      <c r="I439" s="190" t="str">
        <f>IF(OR(E439="No",M438="N/A"),"N/A","")</f>
        <v/>
      </c>
      <c r="J439" s="297" t="s">
        <v>697</v>
      </c>
      <c r="K439" s="297"/>
      <c r="L439" s="297"/>
      <c r="M439" s="297"/>
      <c r="N439" s="273" t="str">
        <f>IF(OR(I439="No",I439="N/A",),"N/A","")</f>
        <v/>
      </c>
      <c r="O439" s="274"/>
    </row>
    <row r="440" spans="1:15" ht="15" customHeight="1" x14ac:dyDescent="0.2">
      <c r="A440" s="259" t="s">
        <v>698</v>
      </c>
      <c r="B440" s="260"/>
      <c r="C440" s="260"/>
      <c r="D440" s="260"/>
      <c r="E440" s="191" t="str">
        <f>IF(E439="No","N/A","")</f>
        <v/>
      </c>
      <c r="F440" s="261" t="s">
        <v>699</v>
      </c>
      <c r="G440" s="261"/>
      <c r="H440" s="261"/>
      <c r="I440" s="261"/>
      <c r="J440" s="261" t="s">
        <v>700</v>
      </c>
      <c r="K440" s="261"/>
      <c r="L440" s="261"/>
      <c r="M440" s="261"/>
      <c r="N440" s="261"/>
      <c r="O440" s="263"/>
    </row>
    <row r="441" spans="1:15" ht="15" customHeight="1" thickBot="1" x14ac:dyDescent="0.25">
      <c r="A441" s="265" t="s">
        <v>699</v>
      </c>
      <c r="B441" s="266"/>
      <c r="C441" s="266"/>
      <c r="D441" s="266"/>
      <c r="E441" s="266"/>
      <c r="F441" s="262"/>
      <c r="G441" s="262"/>
      <c r="H441" s="262"/>
      <c r="I441" s="262"/>
      <c r="J441" s="262"/>
      <c r="K441" s="262"/>
      <c r="L441" s="262"/>
      <c r="M441" s="262"/>
      <c r="N441" s="262"/>
      <c r="O441" s="264"/>
    </row>
    <row r="442" spans="1:15" ht="13.5" customHeight="1" x14ac:dyDescent="0.2">
      <c r="A442" s="279" t="s">
        <v>436</v>
      </c>
      <c r="B442" s="280"/>
      <c r="C442" s="29" t="str">
        <f>$D$9&amp;""</f>
        <v>37673.3.GV3</v>
      </c>
      <c r="D442" s="42" t="s">
        <v>438</v>
      </c>
      <c r="E442" s="29" t="str">
        <f>$G$9&amp;""</f>
        <v>R-2721 A</v>
      </c>
      <c r="F442" s="33"/>
      <c r="G442" s="53" t="s">
        <v>0</v>
      </c>
      <c r="H442" s="33" t="str">
        <f>$I$16&amp;"   "&amp;$K$16&amp;"   "&amp;$M$16&amp;" "</f>
        <v xml:space="preserve">Wake       </v>
      </c>
      <c r="I442" s="33"/>
      <c r="J442" s="33"/>
      <c r="K442" s="33"/>
      <c r="L442" s="25" t="s">
        <v>55</v>
      </c>
      <c r="M442" s="110" t="str">
        <f>IF(D444&lt;&gt;"",MAX('General Project Information'!$M$397)+1,"")</f>
        <v/>
      </c>
      <c r="N442" s="42" t="s">
        <v>56</v>
      </c>
      <c r="O442" s="77">
        <f>'General Project Information'!$O$7</f>
        <v>10</v>
      </c>
    </row>
    <row r="443" spans="1:15" ht="19.5" customHeight="1" x14ac:dyDescent="0.2">
      <c r="A443" s="183"/>
      <c r="B443" s="184"/>
      <c r="C443" s="184"/>
      <c r="D443" s="304" t="s">
        <v>633</v>
      </c>
      <c r="E443" s="304"/>
      <c r="F443" s="304"/>
      <c r="G443" s="304"/>
      <c r="H443" s="304"/>
      <c r="I443" s="304"/>
      <c r="J443" s="304"/>
      <c r="K443" s="304"/>
      <c r="L443" s="184"/>
      <c r="M443" s="184"/>
      <c r="N443" s="184"/>
      <c r="O443" s="185"/>
    </row>
    <row r="444" spans="1:15" ht="15" customHeight="1" x14ac:dyDescent="0.2">
      <c r="A444" s="281" t="s">
        <v>754</v>
      </c>
      <c r="B444" s="282"/>
      <c r="C444" s="283"/>
      <c r="D444" s="276"/>
      <c r="E444" s="277"/>
      <c r="F444" s="277"/>
      <c r="G444" s="284"/>
      <c r="H444" s="303" t="s">
        <v>686</v>
      </c>
      <c r="I444" s="303"/>
      <c r="J444" s="276"/>
      <c r="K444" s="277"/>
      <c r="L444" s="277"/>
      <c r="M444" s="277"/>
      <c r="N444" s="277"/>
      <c r="O444" s="278"/>
    </row>
    <row r="445" spans="1:15" ht="15" customHeight="1" x14ac:dyDescent="0.2">
      <c r="A445" s="285" t="s">
        <v>685</v>
      </c>
      <c r="B445" s="286"/>
      <c r="C445" s="286"/>
      <c r="D445" s="286"/>
      <c r="E445" s="287"/>
      <c r="F445" s="291" t="s">
        <v>638</v>
      </c>
      <c r="G445" s="292"/>
      <c r="H445" s="276"/>
      <c r="I445" s="284"/>
      <c r="J445" s="276"/>
      <c r="K445" s="284"/>
      <c r="L445" s="276"/>
      <c r="M445" s="284"/>
      <c r="N445" s="293"/>
      <c r="O445" s="294"/>
    </row>
    <row r="446" spans="1:15" ht="15" customHeight="1" x14ac:dyDescent="0.2">
      <c r="A446" s="288"/>
      <c r="B446" s="289"/>
      <c r="C446" s="289"/>
      <c r="D446" s="289"/>
      <c r="E446" s="290"/>
      <c r="F446" s="291" t="s">
        <v>639</v>
      </c>
      <c r="G446" s="292"/>
      <c r="H446" s="276"/>
      <c r="I446" s="284"/>
      <c r="J446" s="276"/>
      <c r="K446" s="284"/>
      <c r="L446" s="276"/>
      <c r="M446" s="284"/>
      <c r="N446" s="295"/>
      <c r="O446" s="296"/>
    </row>
    <row r="447" spans="1:15" ht="15" customHeight="1" x14ac:dyDescent="0.2">
      <c r="A447" s="281" t="s">
        <v>62</v>
      </c>
      <c r="B447" s="282"/>
      <c r="C447" s="283"/>
      <c r="D447" s="276"/>
      <c r="E447" s="284"/>
      <c r="F447" s="276"/>
      <c r="G447" s="284"/>
      <c r="H447" s="276"/>
      <c r="I447" s="284"/>
      <c r="J447" s="276"/>
      <c r="K447" s="284"/>
      <c r="L447" s="276"/>
      <c r="M447" s="284"/>
      <c r="N447" s="298"/>
      <c r="O447" s="299"/>
    </row>
    <row r="448" spans="1:15" ht="15" customHeight="1" x14ac:dyDescent="0.2">
      <c r="A448" s="281" t="s">
        <v>721</v>
      </c>
      <c r="B448" s="282"/>
      <c r="C448" s="283"/>
      <c r="D448" s="276"/>
      <c r="E448" s="284"/>
      <c r="F448" s="276"/>
      <c r="G448" s="284"/>
      <c r="H448" s="276"/>
      <c r="I448" s="284"/>
      <c r="J448" s="276"/>
      <c r="K448" s="284"/>
      <c r="L448" s="276"/>
      <c r="M448" s="284"/>
      <c r="N448" s="267"/>
      <c r="O448" s="268"/>
    </row>
    <row r="449" spans="1:15" ht="15" customHeight="1" x14ac:dyDescent="0.2">
      <c r="A449" s="130" t="s">
        <v>806</v>
      </c>
      <c r="B449" s="131"/>
      <c r="C449" s="132"/>
      <c r="D449" s="133"/>
      <c r="E449" s="47" t="s">
        <v>498</v>
      </c>
      <c r="F449" s="269"/>
      <c r="G449" s="269"/>
      <c r="H449" s="269"/>
      <c r="I449" s="269"/>
      <c r="J449" s="269"/>
      <c r="K449" s="269"/>
      <c r="L449" s="269"/>
      <c r="M449" s="269"/>
      <c r="N449" s="269"/>
      <c r="O449" s="270"/>
    </row>
    <row r="450" spans="1:15" ht="15" customHeight="1" x14ac:dyDescent="0.2">
      <c r="A450" s="271" t="s">
        <v>778</v>
      </c>
      <c r="B450" s="272"/>
      <c r="C450" s="272"/>
      <c r="D450" s="275"/>
      <c r="E450" s="269"/>
      <c r="F450" s="269"/>
      <c r="G450" s="269"/>
      <c r="H450" s="269"/>
      <c r="I450" s="270"/>
      <c r="J450" s="271" t="s">
        <v>325</v>
      </c>
      <c r="K450" s="272"/>
      <c r="L450" s="272"/>
      <c r="M450" s="276"/>
      <c r="N450" s="277"/>
      <c r="O450" s="278"/>
    </row>
    <row r="451" spans="1:15" ht="15" customHeight="1" x14ac:dyDescent="0.2">
      <c r="A451" s="259" t="s">
        <v>695</v>
      </c>
      <c r="B451" s="260"/>
      <c r="C451" s="260"/>
      <c r="D451" s="260"/>
      <c r="E451" s="189"/>
      <c r="F451" s="297" t="s">
        <v>696</v>
      </c>
      <c r="G451" s="297"/>
      <c r="H451" s="297"/>
      <c r="I451" s="190" t="str">
        <f>IF(OR(E451="No",M450="N/A"),"N/A","")</f>
        <v/>
      </c>
      <c r="J451" s="297" t="s">
        <v>697</v>
      </c>
      <c r="K451" s="297"/>
      <c r="L451" s="297"/>
      <c r="M451" s="297"/>
      <c r="N451" s="273" t="str">
        <f>IF(OR(I451="No",I451="N/A",),"N/A","")</f>
        <v/>
      </c>
      <c r="O451" s="274"/>
    </row>
    <row r="452" spans="1:15" ht="15" customHeight="1" x14ac:dyDescent="0.2">
      <c r="A452" s="259" t="s">
        <v>698</v>
      </c>
      <c r="B452" s="260"/>
      <c r="C452" s="260"/>
      <c r="D452" s="260"/>
      <c r="E452" s="191" t="str">
        <f>IF(E451="No","N/A","")</f>
        <v/>
      </c>
      <c r="F452" s="261" t="s">
        <v>699</v>
      </c>
      <c r="G452" s="261"/>
      <c r="H452" s="261"/>
      <c r="I452" s="261"/>
      <c r="J452" s="261" t="s">
        <v>700</v>
      </c>
      <c r="K452" s="261"/>
      <c r="L452" s="261"/>
      <c r="M452" s="261"/>
      <c r="N452" s="261"/>
      <c r="O452" s="263"/>
    </row>
    <row r="453" spans="1:15" ht="15" customHeight="1" thickBot="1" x14ac:dyDescent="0.25">
      <c r="A453" s="265" t="s">
        <v>699</v>
      </c>
      <c r="B453" s="266"/>
      <c r="C453" s="266"/>
      <c r="D453" s="266"/>
      <c r="E453" s="266"/>
      <c r="F453" s="262"/>
      <c r="G453" s="262"/>
      <c r="H453" s="262"/>
      <c r="I453" s="262"/>
      <c r="J453" s="262"/>
      <c r="K453" s="262"/>
      <c r="L453" s="262"/>
      <c r="M453" s="262"/>
      <c r="N453" s="262"/>
      <c r="O453" s="264"/>
    </row>
    <row r="454" spans="1:15" ht="15" customHeight="1" x14ac:dyDescent="0.2">
      <c r="A454" s="300"/>
      <c r="B454" s="301"/>
      <c r="C454" s="301"/>
      <c r="D454" s="301"/>
      <c r="E454" s="301"/>
      <c r="F454" s="301"/>
      <c r="G454" s="301"/>
      <c r="H454" s="301"/>
      <c r="I454" s="301"/>
      <c r="J454" s="301"/>
      <c r="K454" s="301"/>
      <c r="L454" s="301"/>
      <c r="M454" s="301"/>
      <c r="N454" s="301"/>
      <c r="O454" s="302"/>
    </row>
    <row r="455" spans="1:15" ht="15" customHeight="1" x14ac:dyDescent="0.2">
      <c r="A455" s="281" t="s">
        <v>755</v>
      </c>
      <c r="B455" s="282"/>
      <c r="C455" s="283"/>
      <c r="D455" s="276"/>
      <c r="E455" s="277"/>
      <c r="F455" s="277"/>
      <c r="G455" s="284"/>
      <c r="H455" s="303" t="s">
        <v>686</v>
      </c>
      <c r="I455" s="303"/>
      <c r="J455" s="276"/>
      <c r="K455" s="277"/>
      <c r="L455" s="277"/>
      <c r="M455" s="277"/>
      <c r="N455" s="277"/>
      <c r="O455" s="278"/>
    </row>
    <row r="456" spans="1:15" ht="15" customHeight="1" x14ac:dyDescent="0.2">
      <c r="A456" s="285" t="s">
        <v>685</v>
      </c>
      <c r="B456" s="286"/>
      <c r="C456" s="286"/>
      <c r="D456" s="286"/>
      <c r="E456" s="287"/>
      <c r="F456" s="291" t="s">
        <v>638</v>
      </c>
      <c r="G456" s="292"/>
      <c r="H456" s="276"/>
      <c r="I456" s="284"/>
      <c r="J456" s="276"/>
      <c r="K456" s="284"/>
      <c r="L456" s="276"/>
      <c r="M456" s="284"/>
      <c r="N456" s="293"/>
      <c r="O456" s="294"/>
    </row>
    <row r="457" spans="1:15" ht="15" customHeight="1" x14ac:dyDescent="0.2">
      <c r="A457" s="288"/>
      <c r="B457" s="289"/>
      <c r="C457" s="289"/>
      <c r="D457" s="289"/>
      <c r="E457" s="290"/>
      <c r="F457" s="291" t="s">
        <v>639</v>
      </c>
      <c r="G457" s="292"/>
      <c r="H457" s="276"/>
      <c r="I457" s="284"/>
      <c r="J457" s="276"/>
      <c r="K457" s="284"/>
      <c r="L457" s="276"/>
      <c r="M457" s="284"/>
      <c r="N457" s="295"/>
      <c r="O457" s="296"/>
    </row>
    <row r="458" spans="1:15" ht="15" customHeight="1" x14ac:dyDescent="0.2">
      <c r="A458" s="281" t="s">
        <v>62</v>
      </c>
      <c r="B458" s="282"/>
      <c r="C458" s="283"/>
      <c r="D458" s="276"/>
      <c r="E458" s="284"/>
      <c r="F458" s="276"/>
      <c r="G458" s="284"/>
      <c r="H458" s="276"/>
      <c r="I458" s="284"/>
      <c r="J458" s="276"/>
      <c r="K458" s="284"/>
      <c r="L458" s="276"/>
      <c r="M458" s="284"/>
      <c r="N458" s="298"/>
      <c r="O458" s="299"/>
    </row>
    <row r="459" spans="1:15" ht="15" customHeight="1" x14ac:dyDescent="0.2">
      <c r="A459" s="281" t="s">
        <v>721</v>
      </c>
      <c r="B459" s="282"/>
      <c r="C459" s="283"/>
      <c r="D459" s="276"/>
      <c r="E459" s="284"/>
      <c r="F459" s="276"/>
      <c r="G459" s="284"/>
      <c r="H459" s="276"/>
      <c r="I459" s="284"/>
      <c r="J459" s="276"/>
      <c r="K459" s="284"/>
      <c r="L459" s="276"/>
      <c r="M459" s="284"/>
      <c r="N459" s="267"/>
      <c r="O459" s="268"/>
    </row>
    <row r="460" spans="1:15" ht="15" customHeight="1" x14ac:dyDescent="0.2">
      <c r="A460" s="130" t="s">
        <v>806</v>
      </c>
      <c r="B460" s="131"/>
      <c r="C460" s="132"/>
      <c r="D460" s="133"/>
      <c r="E460" s="47" t="s">
        <v>498</v>
      </c>
      <c r="F460" s="269"/>
      <c r="G460" s="269"/>
      <c r="H460" s="269"/>
      <c r="I460" s="269"/>
      <c r="J460" s="269"/>
      <c r="K460" s="269"/>
      <c r="L460" s="269"/>
      <c r="M460" s="269"/>
      <c r="N460" s="269"/>
      <c r="O460" s="270"/>
    </row>
    <row r="461" spans="1:15" ht="15" customHeight="1" x14ac:dyDescent="0.2">
      <c r="A461" s="271" t="s">
        <v>778</v>
      </c>
      <c r="B461" s="272"/>
      <c r="C461" s="272"/>
      <c r="D461" s="275"/>
      <c r="E461" s="269"/>
      <c r="F461" s="269"/>
      <c r="G461" s="269"/>
      <c r="H461" s="269"/>
      <c r="I461" s="270"/>
      <c r="J461" s="271" t="s">
        <v>325</v>
      </c>
      <c r="K461" s="272"/>
      <c r="L461" s="272"/>
      <c r="M461" s="276"/>
      <c r="N461" s="277"/>
      <c r="O461" s="278"/>
    </row>
    <row r="462" spans="1:15" ht="15" customHeight="1" x14ac:dyDescent="0.2">
      <c r="A462" s="259" t="s">
        <v>695</v>
      </c>
      <c r="B462" s="260"/>
      <c r="C462" s="260"/>
      <c r="D462" s="260"/>
      <c r="E462" s="189"/>
      <c r="F462" s="297" t="s">
        <v>696</v>
      </c>
      <c r="G462" s="297"/>
      <c r="H462" s="297"/>
      <c r="I462" s="190" t="str">
        <f>IF(OR(E462="No",M461="N/A"),"N/A","")</f>
        <v/>
      </c>
      <c r="J462" s="297" t="s">
        <v>697</v>
      </c>
      <c r="K462" s="297"/>
      <c r="L462" s="297"/>
      <c r="M462" s="297"/>
      <c r="N462" s="273" t="str">
        <f>IF(OR(I462="No",I462="N/A",),"N/A","")</f>
        <v/>
      </c>
      <c r="O462" s="274"/>
    </row>
    <row r="463" spans="1:15" ht="15" customHeight="1" x14ac:dyDescent="0.2">
      <c r="A463" s="259" t="s">
        <v>698</v>
      </c>
      <c r="B463" s="260"/>
      <c r="C463" s="260"/>
      <c r="D463" s="260"/>
      <c r="E463" s="191" t="str">
        <f>IF(E462="No","N/A","")</f>
        <v/>
      </c>
      <c r="F463" s="261" t="s">
        <v>699</v>
      </c>
      <c r="G463" s="261"/>
      <c r="H463" s="261"/>
      <c r="I463" s="261"/>
      <c r="J463" s="261" t="s">
        <v>700</v>
      </c>
      <c r="K463" s="261"/>
      <c r="L463" s="261"/>
      <c r="M463" s="261"/>
      <c r="N463" s="261"/>
      <c r="O463" s="263"/>
    </row>
    <row r="464" spans="1:15" ht="15" customHeight="1" thickBot="1" x14ac:dyDescent="0.25">
      <c r="A464" s="265" t="s">
        <v>699</v>
      </c>
      <c r="B464" s="266"/>
      <c r="C464" s="266"/>
      <c r="D464" s="266"/>
      <c r="E464" s="266"/>
      <c r="F464" s="262"/>
      <c r="G464" s="262"/>
      <c r="H464" s="262"/>
      <c r="I464" s="262"/>
      <c r="J464" s="262"/>
      <c r="K464" s="262"/>
      <c r="L464" s="262"/>
      <c r="M464" s="262"/>
      <c r="N464" s="262"/>
      <c r="O464" s="264"/>
    </row>
    <row r="465" spans="1:15" ht="15" customHeight="1" x14ac:dyDescent="0.2">
      <c r="A465" s="300"/>
      <c r="B465" s="301"/>
      <c r="C465" s="301"/>
      <c r="D465" s="301"/>
      <c r="E465" s="301"/>
      <c r="F465" s="301"/>
      <c r="G465" s="301"/>
      <c r="H465" s="301"/>
      <c r="I465" s="301"/>
      <c r="J465" s="301"/>
      <c r="K465" s="301"/>
      <c r="L465" s="301"/>
      <c r="M465" s="301"/>
      <c r="N465" s="301"/>
      <c r="O465" s="302"/>
    </row>
    <row r="466" spans="1:15" ht="15" customHeight="1" x14ac:dyDescent="0.2">
      <c r="A466" s="281" t="s">
        <v>756</v>
      </c>
      <c r="B466" s="282"/>
      <c r="C466" s="283"/>
      <c r="D466" s="276"/>
      <c r="E466" s="277"/>
      <c r="F466" s="277"/>
      <c r="G466" s="284"/>
      <c r="H466" s="303" t="s">
        <v>686</v>
      </c>
      <c r="I466" s="303"/>
      <c r="J466" s="276"/>
      <c r="K466" s="277"/>
      <c r="L466" s="277"/>
      <c r="M466" s="277"/>
      <c r="N466" s="277"/>
      <c r="O466" s="278"/>
    </row>
    <row r="467" spans="1:15" ht="15" customHeight="1" x14ac:dyDescent="0.2">
      <c r="A467" s="285" t="s">
        <v>685</v>
      </c>
      <c r="B467" s="286"/>
      <c r="C467" s="286"/>
      <c r="D467" s="286"/>
      <c r="E467" s="287"/>
      <c r="F467" s="291" t="s">
        <v>638</v>
      </c>
      <c r="G467" s="292"/>
      <c r="H467" s="276"/>
      <c r="I467" s="284"/>
      <c r="J467" s="276"/>
      <c r="K467" s="284"/>
      <c r="L467" s="276"/>
      <c r="M467" s="284"/>
      <c r="N467" s="293"/>
      <c r="O467" s="294"/>
    </row>
    <row r="468" spans="1:15" ht="15" customHeight="1" x14ac:dyDescent="0.2">
      <c r="A468" s="288"/>
      <c r="B468" s="289"/>
      <c r="C468" s="289"/>
      <c r="D468" s="289"/>
      <c r="E468" s="290"/>
      <c r="F468" s="291" t="s">
        <v>639</v>
      </c>
      <c r="G468" s="292"/>
      <c r="H468" s="276"/>
      <c r="I468" s="284"/>
      <c r="J468" s="276"/>
      <c r="K468" s="284"/>
      <c r="L468" s="276"/>
      <c r="M468" s="284"/>
      <c r="N468" s="295"/>
      <c r="O468" s="296"/>
    </row>
    <row r="469" spans="1:15" ht="15" customHeight="1" x14ac:dyDescent="0.2">
      <c r="A469" s="281" t="s">
        <v>62</v>
      </c>
      <c r="B469" s="282"/>
      <c r="C469" s="283"/>
      <c r="D469" s="276"/>
      <c r="E469" s="284"/>
      <c r="F469" s="276"/>
      <c r="G469" s="284"/>
      <c r="H469" s="276"/>
      <c r="I469" s="284"/>
      <c r="J469" s="276"/>
      <c r="K469" s="284"/>
      <c r="L469" s="276"/>
      <c r="M469" s="284"/>
      <c r="N469" s="298"/>
      <c r="O469" s="299"/>
    </row>
    <row r="470" spans="1:15" ht="15" customHeight="1" x14ac:dyDescent="0.2">
      <c r="A470" s="281" t="s">
        <v>721</v>
      </c>
      <c r="B470" s="282"/>
      <c r="C470" s="283"/>
      <c r="D470" s="276"/>
      <c r="E470" s="284"/>
      <c r="F470" s="276"/>
      <c r="G470" s="284"/>
      <c r="H470" s="276"/>
      <c r="I470" s="284"/>
      <c r="J470" s="276"/>
      <c r="K470" s="284"/>
      <c r="L470" s="276"/>
      <c r="M470" s="284"/>
      <c r="N470" s="267"/>
      <c r="O470" s="268"/>
    </row>
    <row r="471" spans="1:15" ht="15" customHeight="1" x14ac:dyDescent="0.2">
      <c r="A471" s="130" t="s">
        <v>806</v>
      </c>
      <c r="B471" s="131"/>
      <c r="C471" s="132"/>
      <c r="D471" s="133"/>
      <c r="E471" s="47" t="s">
        <v>498</v>
      </c>
      <c r="F471" s="269"/>
      <c r="G471" s="269"/>
      <c r="H471" s="269"/>
      <c r="I471" s="269"/>
      <c r="J471" s="269"/>
      <c r="K471" s="269"/>
      <c r="L471" s="269"/>
      <c r="M471" s="269"/>
      <c r="N471" s="269"/>
      <c r="O471" s="270"/>
    </row>
    <row r="472" spans="1:15" ht="15" customHeight="1" x14ac:dyDescent="0.2">
      <c r="A472" s="271" t="s">
        <v>778</v>
      </c>
      <c r="B472" s="272"/>
      <c r="C472" s="272"/>
      <c r="D472" s="275"/>
      <c r="E472" s="269"/>
      <c r="F472" s="269"/>
      <c r="G472" s="269"/>
      <c r="H472" s="269"/>
      <c r="I472" s="270"/>
      <c r="J472" s="271" t="s">
        <v>325</v>
      </c>
      <c r="K472" s="272"/>
      <c r="L472" s="272"/>
      <c r="M472" s="276"/>
      <c r="N472" s="277"/>
      <c r="O472" s="278"/>
    </row>
    <row r="473" spans="1:15" ht="15" customHeight="1" x14ac:dyDescent="0.2">
      <c r="A473" s="259" t="s">
        <v>695</v>
      </c>
      <c r="B473" s="260"/>
      <c r="C473" s="260"/>
      <c r="D473" s="260"/>
      <c r="E473" s="189"/>
      <c r="F473" s="297" t="s">
        <v>696</v>
      </c>
      <c r="G473" s="297"/>
      <c r="H473" s="297"/>
      <c r="I473" s="190" t="str">
        <f>IF(OR(E473="No",M472="N/A"),"N/A","")</f>
        <v/>
      </c>
      <c r="J473" s="297" t="s">
        <v>697</v>
      </c>
      <c r="K473" s="297"/>
      <c r="L473" s="297"/>
      <c r="M473" s="297"/>
      <c r="N473" s="273" t="str">
        <f>IF(OR(I473="No",I473="N/A",),"N/A","")</f>
        <v/>
      </c>
      <c r="O473" s="274"/>
    </row>
    <row r="474" spans="1:15" ht="15" customHeight="1" x14ac:dyDescent="0.2">
      <c r="A474" s="259" t="s">
        <v>698</v>
      </c>
      <c r="B474" s="260"/>
      <c r="C474" s="260"/>
      <c r="D474" s="260"/>
      <c r="E474" s="191" t="str">
        <f>IF(E473="No","N/A","")</f>
        <v/>
      </c>
      <c r="F474" s="261" t="s">
        <v>699</v>
      </c>
      <c r="G474" s="261"/>
      <c r="H474" s="261"/>
      <c r="I474" s="261"/>
      <c r="J474" s="261" t="s">
        <v>700</v>
      </c>
      <c r="K474" s="261"/>
      <c r="L474" s="261"/>
      <c r="M474" s="261"/>
      <c r="N474" s="261"/>
      <c r="O474" s="263"/>
    </row>
    <row r="475" spans="1:15" ht="15" customHeight="1" thickBot="1" x14ac:dyDescent="0.25">
      <c r="A475" s="265" t="s">
        <v>699</v>
      </c>
      <c r="B475" s="266"/>
      <c r="C475" s="266"/>
      <c r="D475" s="266"/>
      <c r="E475" s="266"/>
      <c r="F475" s="262"/>
      <c r="G475" s="262"/>
      <c r="H475" s="262"/>
      <c r="I475" s="262"/>
      <c r="J475" s="262"/>
      <c r="K475" s="262"/>
      <c r="L475" s="262"/>
      <c r="M475" s="262"/>
      <c r="N475" s="262"/>
      <c r="O475" s="264"/>
    </row>
    <row r="476" spans="1:15" ht="15" customHeight="1" x14ac:dyDescent="0.2">
      <c r="A476" s="300"/>
      <c r="B476" s="301"/>
      <c r="C476" s="301"/>
      <c r="D476" s="301"/>
      <c r="E476" s="301"/>
      <c r="F476" s="301"/>
      <c r="G476" s="301"/>
      <c r="H476" s="301"/>
      <c r="I476" s="301"/>
      <c r="J476" s="301"/>
      <c r="K476" s="301"/>
      <c r="L476" s="301"/>
      <c r="M476" s="301"/>
      <c r="N476" s="301"/>
      <c r="O476" s="302"/>
    </row>
    <row r="477" spans="1:15" ht="15" customHeight="1" x14ac:dyDescent="0.2">
      <c r="A477" s="281" t="s">
        <v>757</v>
      </c>
      <c r="B477" s="282"/>
      <c r="C477" s="283"/>
      <c r="D477" s="276"/>
      <c r="E477" s="277"/>
      <c r="F477" s="277"/>
      <c r="G477" s="284"/>
      <c r="H477" s="303" t="s">
        <v>686</v>
      </c>
      <c r="I477" s="303"/>
      <c r="J477" s="276"/>
      <c r="K477" s="277"/>
      <c r="L477" s="277"/>
      <c r="M477" s="277"/>
      <c r="N477" s="277"/>
      <c r="O477" s="278"/>
    </row>
    <row r="478" spans="1:15" ht="15" customHeight="1" x14ac:dyDescent="0.2">
      <c r="A478" s="285" t="s">
        <v>685</v>
      </c>
      <c r="B478" s="286"/>
      <c r="C478" s="286"/>
      <c r="D478" s="286"/>
      <c r="E478" s="287"/>
      <c r="F478" s="291" t="s">
        <v>638</v>
      </c>
      <c r="G478" s="292"/>
      <c r="H478" s="276"/>
      <c r="I478" s="284"/>
      <c r="J478" s="276"/>
      <c r="K478" s="284"/>
      <c r="L478" s="276"/>
      <c r="M478" s="284"/>
      <c r="N478" s="293"/>
      <c r="O478" s="294"/>
    </row>
    <row r="479" spans="1:15" ht="15" customHeight="1" x14ac:dyDescent="0.2">
      <c r="A479" s="288"/>
      <c r="B479" s="289"/>
      <c r="C479" s="289"/>
      <c r="D479" s="289"/>
      <c r="E479" s="290"/>
      <c r="F479" s="291" t="s">
        <v>639</v>
      </c>
      <c r="G479" s="292"/>
      <c r="H479" s="276"/>
      <c r="I479" s="284"/>
      <c r="J479" s="276"/>
      <c r="K479" s="284"/>
      <c r="L479" s="276"/>
      <c r="M479" s="284"/>
      <c r="N479" s="295"/>
      <c r="O479" s="296"/>
    </row>
    <row r="480" spans="1:15" ht="15" customHeight="1" x14ac:dyDescent="0.2">
      <c r="A480" s="281" t="s">
        <v>62</v>
      </c>
      <c r="B480" s="282"/>
      <c r="C480" s="283"/>
      <c r="D480" s="276"/>
      <c r="E480" s="284"/>
      <c r="F480" s="276"/>
      <c r="G480" s="284"/>
      <c r="H480" s="276"/>
      <c r="I480" s="284"/>
      <c r="J480" s="276"/>
      <c r="K480" s="284"/>
      <c r="L480" s="276"/>
      <c r="M480" s="284"/>
      <c r="N480" s="298"/>
      <c r="O480" s="299"/>
    </row>
    <row r="481" spans="1:15" ht="15" customHeight="1" x14ac:dyDescent="0.2">
      <c r="A481" s="281" t="s">
        <v>721</v>
      </c>
      <c r="B481" s="282"/>
      <c r="C481" s="283"/>
      <c r="D481" s="276"/>
      <c r="E481" s="284"/>
      <c r="F481" s="276"/>
      <c r="G481" s="284"/>
      <c r="H481" s="276"/>
      <c r="I481" s="284"/>
      <c r="J481" s="276"/>
      <c r="K481" s="284"/>
      <c r="L481" s="276"/>
      <c r="M481" s="284"/>
      <c r="N481" s="267"/>
      <c r="O481" s="268"/>
    </row>
    <row r="482" spans="1:15" ht="15" customHeight="1" x14ac:dyDescent="0.2">
      <c r="A482" s="130" t="s">
        <v>806</v>
      </c>
      <c r="B482" s="131"/>
      <c r="C482" s="132"/>
      <c r="D482" s="133"/>
      <c r="E482" s="47" t="s">
        <v>498</v>
      </c>
      <c r="F482" s="269"/>
      <c r="G482" s="269"/>
      <c r="H482" s="269"/>
      <c r="I482" s="269"/>
      <c r="J482" s="269"/>
      <c r="K482" s="269"/>
      <c r="L482" s="269"/>
      <c r="M482" s="269"/>
      <c r="N482" s="269"/>
      <c r="O482" s="270"/>
    </row>
    <row r="483" spans="1:15" ht="15" customHeight="1" x14ac:dyDescent="0.2">
      <c r="A483" s="271" t="s">
        <v>778</v>
      </c>
      <c r="B483" s="272"/>
      <c r="C483" s="272"/>
      <c r="D483" s="275"/>
      <c r="E483" s="269"/>
      <c r="F483" s="269"/>
      <c r="G483" s="269"/>
      <c r="H483" s="269"/>
      <c r="I483" s="270"/>
      <c r="J483" s="271" t="s">
        <v>325</v>
      </c>
      <c r="K483" s="272"/>
      <c r="L483" s="272"/>
      <c r="M483" s="276"/>
      <c r="N483" s="277"/>
      <c r="O483" s="278"/>
    </row>
    <row r="484" spans="1:15" ht="15" customHeight="1" x14ac:dyDescent="0.2">
      <c r="A484" s="259" t="s">
        <v>695</v>
      </c>
      <c r="B484" s="260"/>
      <c r="C484" s="260"/>
      <c r="D484" s="260"/>
      <c r="E484" s="189"/>
      <c r="F484" s="297" t="s">
        <v>696</v>
      </c>
      <c r="G484" s="297"/>
      <c r="H484" s="297"/>
      <c r="I484" s="190" t="str">
        <f>IF(OR(E484="No",M483="N/A"),"N/A","")</f>
        <v/>
      </c>
      <c r="J484" s="297" t="s">
        <v>697</v>
      </c>
      <c r="K484" s="297"/>
      <c r="L484" s="297"/>
      <c r="M484" s="297"/>
      <c r="N484" s="273" t="str">
        <f>IF(OR(I484="No",I484="N/A",),"N/A","")</f>
        <v/>
      </c>
      <c r="O484" s="274"/>
    </row>
    <row r="485" spans="1:15" ht="15" customHeight="1" x14ac:dyDescent="0.2">
      <c r="A485" s="259" t="s">
        <v>698</v>
      </c>
      <c r="B485" s="260"/>
      <c r="C485" s="260"/>
      <c r="D485" s="260"/>
      <c r="E485" s="191" t="str">
        <f>IF(E484="No","N/A","")</f>
        <v/>
      </c>
      <c r="F485" s="261" t="s">
        <v>699</v>
      </c>
      <c r="G485" s="261"/>
      <c r="H485" s="261"/>
      <c r="I485" s="261"/>
      <c r="J485" s="261" t="s">
        <v>700</v>
      </c>
      <c r="K485" s="261"/>
      <c r="L485" s="261"/>
      <c r="M485" s="261"/>
      <c r="N485" s="261"/>
      <c r="O485" s="263"/>
    </row>
    <row r="486" spans="1:15" ht="15" customHeight="1" thickBot="1" x14ac:dyDescent="0.25">
      <c r="A486" s="265" t="s">
        <v>699</v>
      </c>
      <c r="B486" s="266"/>
      <c r="C486" s="266"/>
      <c r="D486" s="266"/>
      <c r="E486" s="266"/>
      <c r="F486" s="262"/>
      <c r="G486" s="262"/>
      <c r="H486" s="262"/>
      <c r="I486" s="262"/>
      <c r="J486" s="262"/>
      <c r="K486" s="262"/>
      <c r="L486" s="262"/>
      <c r="M486" s="262"/>
      <c r="N486" s="262"/>
      <c r="O486" s="264"/>
    </row>
    <row r="487" spans="1:15" ht="13.5" customHeight="1" x14ac:dyDescent="0.2">
      <c r="A487" s="279" t="s">
        <v>436</v>
      </c>
      <c r="B487" s="280"/>
      <c r="C487" s="29" t="str">
        <f>$D$9&amp;""</f>
        <v>37673.3.GV3</v>
      </c>
      <c r="D487" s="42" t="s">
        <v>438</v>
      </c>
      <c r="E487" s="29" t="str">
        <f>$G$9&amp;""</f>
        <v>R-2721 A</v>
      </c>
      <c r="F487" s="33"/>
      <c r="G487" s="53" t="s">
        <v>0</v>
      </c>
      <c r="H487" s="33" t="str">
        <f>$I$16&amp;"   "&amp;$K$16&amp;"   "&amp;$M$16&amp;" "</f>
        <v xml:space="preserve">Wake       </v>
      </c>
      <c r="I487" s="33"/>
      <c r="J487" s="33"/>
      <c r="K487" s="33"/>
      <c r="L487" s="25" t="s">
        <v>55</v>
      </c>
      <c r="M487" s="110" t="str">
        <f>IF(D489&lt;&gt;"",MAX('General Project Information'!$M$442)+1,"")</f>
        <v/>
      </c>
      <c r="N487" s="42" t="s">
        <v>56</v>
      </c>
      <c r="O487" s="77">
        <f>'General Project Information'!$O$7</f>
        <v>10</v>
      </c>
    </row>
    <row r="488" spans="1:15" ht="19.5" customHeight="1" x14ac:dyDescent="0.2">
      <c r="A488" s="183"/>
      <c r="B488" s="184"/>
      <c r="C488" s="184"/>
      <c r="D488" s="304" t="s">
        <v>633</v>
      </c>
      <c r="E488" s="304"/>
      <c r="F488" s="304"/>
      <c r="G488" s="304"/>
      <c r="H488" s="304"/>
      <c r="I488" s="304"/>
      <c r="J488" s="304"/>
      <c r="K488" s="304"/>
      <c r="L488" s="184"/>
      <c r="M488" s="184"/>
      <c r="N488" s="184"/>
      <c r="O488" s="185"/>
    </row>
    <row r="489" spans="1:15" ht="15" customHeight="1" x14ac:dyDescent="0.2">
      <c r="A489" s="281" t="s">
        <v>758</v>
      </c>
      <c r="B489" s="282"/>
      <c r="C489" s="283"/>
      <c r="D489" s="276"/>
      <c r="E489" s="277"/>
      <c r="F489" s="277"/>
      <c r="G489" s="284"/>
      <c r="H489" s="303" t="s">
        <v>686</v>
      </c>
      <c r="I489" s="303"/>
      <c r="J489" s="276"/>
      <c r="K489" s="277"/>
      <c r="L489" s="277"/>
      <c r="M489" s="277"/>
      <c r="N489" s="277"/>
      <c r="O489" s="278"/>
    </row>
    <row r="490" spans="1:15" ht="15" customHeight="1" x14ac:dyDescent="0.2">
      <c r="A490" s="285" t="s">
        <v>685</v>
      </c>
      <c r="B490" s="286"/>
      <c r="C490" s="286"/>
      <c r="D490" s="286"/>
      <c r="E490" s="287"/>
      <c r="F490" s="291" t="s">
        <v>638</v>
      </c>
      <c r="G490" s="292"/>
      <c r="H490" s="276"/>
      <c r="I490" s="284"/>
      <c r="J490" s="276"/>
      <c r="K490" s="284"/>
      <c r="L490" s="276"/>
      <c r="M490" s="284"/>
      <c r="N490" s="293"/>
      <c r="O490" s="294"/>
    </row>
    <row r="491" spans="1:15" ht="15" customHeight="1" x14ac:dyDescent="0.2">
      <c r="A491" s="288"/>
      <c r="B491" s="289"/>
      <c r="C491" s="289"/>
      <c r="D491" s="289"/>
      <c r="E491" s="290"/>
      <c r="F491" s="291" t="s">
        <v>639</v>
      </c>
      <c r="G491" s="292"/>
      <c r="H491" s="276"/>
      <c r="I491" s="284"/>
      <c r="J491" s="276"/>
      <c r="K491" s="284"/>
      <c r="L491" s="276"/>
      <c r="M491" s="284"/>
      <c r="N491" s="295"/>
      <c r="O491" s="296"/>
    </row>
    <row r="492" spans="1:15" ht="15" customHeight="1" x14ac:dyDescent="0.2">
      <c r="A492" s="281" t="s">
        <v>62</v>
      </c>
      <c r="B492" s="282"/>
      <c r="C492" s="283"/>
      <c r="D492" s="276"/>
      <c r="E492" s="284"/>
      <c r="F492" s="276"/>
      <c r="G492" s="284"/>
      <c r="H492" s="276"/>
      <c r="I492" s="284"/>
      <c r="J492" s="276"/>
      <c r="K492" s="284"/>
      <c r="L492" s="276"/>
      <c r="M492" s="284"/>
      <c r="N492" s="298"/>
      <c r="O492" s="299"/>
    </row>
    <row r="493" spans="1:15" ht="15" customHeight="1" x14ac:dyDescent="0.2">
      <c r="A493" s="281" t="s">
        <v>721</v>
      </c>
      <c r="B493" s="282"/>
      <c r="C493" s="283"/>
      <c r="D493" s="276"/>
      <c r="E493" s="284"/>
      <c r="F493" s="276"/>
      <c r="G493" s="284"/>
      <c r="H493" s="276"/>
      <c r="I493" s="284"/>
      <c r="J493" s="276"/>
      <c r="K493" s="284"/>
      <c r="L493" s="276"/>
      <c r="M493" s="284"/>
      <c r="N493" s="267"/>
      <c r="O493" s="268"/>
    </row>
    <row r="494" spans="1:15" ht="15" customHeight="1" x14ac:dyDescent="0.2">
      <c r="A494" s="130" t="s">
        <v>806</v>
      </c>
      <c r="B494" s="131"/>
      <c r="C494" s="132"/>
      <c r="D494" s="133"/>
      <c r="E494" s="47" t="s">
        <v>498</v>
      </c>
      <c r="F494" s="269"/>
      <c r="G494" s="269"/>
      <c r="H494" s="269"/>
      <c r="I494" s="269"/>
      <c r="J494" s="269"/>
      <c r="K494" s="269"/>
      <c r="L494" s="269"/>
      <c r="M494" s="269"/>
      <c r="N494" s="269"/>
      <c r="O494" s="270"/>
    </row>
    <row r="495" spans="1:15" ht="15" customHeight="1" x14ac:dyDescent="0.2">
      <c r="A495" s="271" t="s">
        <v>778</v>
      </c>
      <c r="B495" s="272"/>
      <c r="C495" s="272"/>
      <c r="D495" s="275"/>
      <c r="E495" s="269"/>
      <c r="F495" s="269"/>
      <c r="G495" s="269"/>
      <c r="H495" s="269"/>
      <c r="I495" s="270"/>
      <c r="J495" s="271" t="s">
        <v>325</v>
      </c>
      <c r="K495" s="272"/>
      <c r="L495" s="272"/>
      <c r="M495" s="276"/>
      <c r="N495" s="277"/>
      <c r="O495" s="278"/>
    </row>
    <row r="496" spans="1:15" ht="15" customHeight="1" x14ac:dyDescent="0.2">
      <c r="A496" s="259" t="s">
        <v>695</v>
      </c>
      <c r="B496" s="260"/>
      <c r="C496" s="260"/>
      <c r="D496" s="260"/>
      <c r="E496" s="189"/>
      <c r="F496" s="297" t="s">
        <v>696</v>
      </c>
      <c r="G496" s="297"/>
      <c r="H496" s="297"/>
      <c r="I496" s="190" t="str">
        <f>IF(OR(E496="No",M495="N/A"),"N/A","")</f>
        <v/>
      </c>
      <c r="J496" s="297" t="s">
        <v>697</v>
      </c>
      <c r="K496" s="297"/>
      <c r="L496" s="297"/>
      <c r="M496" s="297"/>
      <c r="N496" s="273" t="str">
        <f>IF(OR(I496="No",I496="N/A",),"N/A","")</f>
        <v/>
      </c>
      <c r="O496" s="274"/>
    </row>
    <row r="497" spans="1:15" ht="15" customHeight="1" x14ac:dyDescent="0.2">
      <c r="A497" s="259" t="s">
        <v>698</v>
      </c>
      <c r="B497" s="260"/>
      <c r="C497" s="260"/>
      <c r="D497" s="260"/>
      <c r="E497" s="191" t="str">
        <f>IF(E496="No","N/A","")</f>
        <v/>
      </c>
      <c r="F497" s="261" t="s">
        <v>699</v>
      </c>
      <c r="G497" s="261"/>
      <c r="H497" s="261"/>
      <c r="I497" s="261"/>
      <c r="J497" s="261" t="s">
        <v>700</v>
      </c>
      <c r="K497" s="261"/>
      <c r="L497" s="261"/>
      <c r="M497" s="261"/>
      <c r="N497" s="261"/>
      <c r="O497" s="263"/>
    </row>
    <row r="498" spans="1:15" ht="15" customHeight="1" thickBot="1" x14ac:dyDescent="0.25">
      <c r="A498" s="265" t="s">
        <v>699</v>
      </c>
      <c r="B498" s="266"/>
      <c r="C498" s="266"/>
      <c r="D498" s="266"/>
      <c r="E498" s="266"/>
      <c r="F498" s="262"/>
      <c r="G498" s="262"/>
      <c r="H498" s="262"/>
      <c r="I498" s="262"/>
      <c r="J498" s="262"/>
      <c r="K498" s="262"/>
      <c r="L498" s="262"/>
      <c r="M498" s="262"/>
      <c r="N498" s="262"/>
      <c r="O498" s="264"/>
    </row>
    <row r="499" spans="1:15" ht="15" customHeight="1" x14ac:dyDescent="0.2">
      <c r="A499" s="300"/>
      <c r="B499" s="301"/>
      <c r="C499" s="301"/>
      <c r="D499" s="301"/>
      <c r="E499" s="301"/>
      <c r="F499" s="301"/>
      <c r="G499" s="301"/>
      <c r="H499" s="301"/>
      <c r="I499" s="301"/>
      <c r="J499" s="301"/>
      <c r="K499" s="301"/>
      <c r="L499" s="301"/>
      <c r="M499" s="301"/>
      <c r="N499" s="301"/>
      <c r="O499" s="302"/>
    </row>
    <row r="500" spans="1:15" ht="15" customHeight="1" x14ac:dyDescent="0.2">
      <c r="A500" s="281" t="s">
        <v>759</v>
      </c>
      <c r="B500" s="282"/>
      <c r="C500" s="283"/>
      <c r="D500" s="276"/>
      <c r="E500" s="277"/>
      <c r="F500" s="277"/>
      <c r="G500" s="284"/>
      <c r="H500" s="303" t="s">
        <v>686</v>
      </c>
      <c r="I500" s="303"/>
      <c r="J500" s="276"/>
      <c r="K500" s="277"/>
      <c r="L500" s="277"/>
      <c r="M500" s="277"/>
      <c r="N500" s="277"/>
      <c r="O500" s="278"/>
    </row>
    <row r="501" spans="1:15" ht="15" customHeight="1" x14ac:dyDescent="0.2">
      <c r="A501" s="285" t="s">
        <v>685</v>
      </c>
      <c r="B501" s="286"/>
      <c r="C501" s="286"/>
      <c r="D501" s="286"/>
      <c r="E501" s="287"/>
      <c r="F501" s="291" t="s">
        <v>638</v>
      </c>
      <c r="G501" s="292"/>
      <c r="H501" s="276"/>
      <c r="I501" s="284"/>
      <c r="J501" s="276"/>
      <c r="K501" s="284"/>
      <c r="L501" s="276"/>
      <c r="M501" s="284"/>
      <c r="N501" s="293"/>
      <c r="O501" s="294"/>
    </row>
    <row r="502" spans="1:15" ht="15" customHeight="1" x14ac:dyDescent="0.2">
      <c r="A502" s="288"/>
      <c r="B502" s="289"/>
      <c r="C502" s="289"/>
      <c r="D502" s="289"/>
      <c r="E502" s="290"/>
      <c r="F502" s="291" t="s">
        <v>639</v>
      </c>
      <c r="G502" s="292"/>
      <c r="H502" s="276"/>
      <c r="I502" s="284"/>
      <c r="J502" s="276"/>
      <c r="K502" s="284"/>
      <c r="L502" s="276"/>
      <c r="M502" s="284"/>
      <c r="N502" s="295"/>
      <c r="O502" s="296"/>
    </row>
    <row r="503" spans="1:15" ht="15" customHeight="1" x14ac:dyDescent="0.2">
      <c r="A503" s="281" t="s">
        <v>62</v>
      </c>
      <c r="B503" s="282"/>
      <c r="C503" s="283"/>
      <c r="D503" s="276"/>
      <c r="E503" s="284"/>
      <c r="F503" s="276"/>
      <c r="G503" s="284"/>
      <c r="H503" s="276"/>
      <c r="I503" s="284"/>
      <c r="J503" s="276"/>
      <c r="K503" s="284"/>
      <c r="L503" s="276"/>
      <c r="M503" s="284"/>
      <c r="N503" s="298"/>
      <c r="O503" s="299"/>
    </row>
    <row r="504" spans="1:15" ht="15" customHeight="1" x14ac:dyDescent="0.2">
      <c r="A504" s="281" t="s">
        <v>721</v>
      </c>
      <c r="B504" s="282"/>
      <c r="C504" s="283"/>
      <c r="D504" s="276"/>
      <c r="E504" s="284"/>
      <c r="F504" s="276"/>
      <c r="G504" s="284"/>
      <c r="H504" s="276"/>
      <c r="I504" s="284"/>
      <c r="J504" s="276"/>
      <c r="K504" s="284"/>
      <c r="L504" s="276"/>
      <c r="M504" s="284"/>
      <c r="N504" s="267"/>
      <c r="O504" s="268"/>
    </row>
    <row r="505" spans="1:15" ht="15" customHeight="1" x14ac:dyDescent="0.2">
      <c r="A505" s="130" t="s">
        <v>806</v>
      </c>
      <c r="B505" s="131"/>
      <c r="C505" s="132"/>
      <c r="D505" s="133"/>
      <c r="E505" s="47" t="s">
        <v>498</v>
      </c>
      <c r="F505" s="269"/>
      <c r="G505" s="269"/>
      <c r="H505" s="269"/>
      <c r="I505" s="269"/>
      <c r="J505" s="269"/>
      <c r="K505" s="269"/>
      <c r="L505" s="269"/>
      <c r="M505" s="269"/>
      <c r="N505" s="269"/>
      <c r="O505" s="270"/>
    </row>
    <row r="506" spans="1:15" ht="15" customHeight="1" x14ac:dyDescent="0.2">
      <c r="A506" s="271" t="s">
        <v>778</v>
      </c>
      <c r="B506" s="272"/>
      <c r="C506" s="272"/>
      <c r="D506" s="275"/>
      <c r="E506" s="269"/>
      <c r="F506" s="269"/>
      <c r="G506" s="269"/>
      <c r="H506" s="269"/>
      <c r="I506" s="270"/>
      <c r="J506" s="271" t="s">
        <v>325</v>
      </c>
      <c r="K506" s="272"/>
      <c r="L506" s="272"/>
      <c r="M506" s="276"/>
      <c r="N506" s="277"/>
      <c r="O506" s="278"/>
    </row>
    <row r="507" spans="1:15" ht="15" customHeight="1" x14ac:dyDescent="0.2">
      <c r="A507" s="259" t="s">
        <v>695</v>
      </c>
      <c r="B507" s="260"/>
      <c r="C507" s="260"/>
      <c r="D507" s="260"/>
      <c r="E507" s="189"/>
      <c r="F507" s="297" t="s">
        <v>696</v>
      </c>
      <c r="G507" s="297"/>
      <c r="H507" s="297"/>
      <c r="I507" s="190" t="str">
        <f>IF(OR(E507="No",M506="N/A"),"N/A","")</f>
        <v/>
      </c>
      <c r="J507" s="297" t="s">
        <v>697</v>
      </c>
      <c r="K507" s="297"/>
      <c r="L507" s="297"/>
      <c r="M507" s="297"/>
      <c r="N507" s="273" t="str">
        <f>IF(OR(I507="No",I507="N/A",),"N/A","")</f>
        <v/>
      </c>
      <c r="O507" s="274"/>
    </row>
    <row r="508" spans="1:15" ht="15" customHeight="1" x14ac:dyDescent="0.2">
      <c r="A508" s="259" t="s">
        <v>698</v>
      </c>
      <c r="B508" s="260"/>
      <c r="C508" s="260"/>
      <c r="D508" s="260"/>
      <c r="E508" s="191" t="str">
        <f>IF(E507="No","N/A","")</f>
        <v/>
      </c>
      <c r="F508" s="261" t="s">
        <v>699</v>
      </c>
      <c r="G508" s="261"/>
      <c r="H508" s="261"/>
      <c r="I508" s="261"/>
      <c r="J508" s="261" t="s">
        <v>700</v>
      </c>
      <c r="K508" s="261"/>
      <c r="L508" s="261"/>
      <c r="M508" s="261"/>
      <c r="N508" s="261"/>
      <c r="O508" s="263"/>
    </row>
    <row r="509" spans="1:15" ht="15" customHeight="1" thickBot="1" x14ac:dyDescent="0.25">
      <c r="A509" s="265" t="s">
        <v>699</v>
      </c>
      <c r="B509" s="266"/>
      <c r="C509" s="266"/>
      <c r="D509" s="266"/>
      <c r="E509" s="266"/>
      <c r="F509" s="262"/>
      <c r="G509" s="262"/>
      <c r="H509" s="262"/>
      <c r="I509" s="262"/>
      <c r="J509" s="262"/>
      <c r="K509" s="262"/>
      <c r="L509" s="262"/>
      <c r="M509" s="262"/>
      <c r="N509" s="262"/>
      <c r="O509" s="264"/>
    </row>
    <row r="510" spans="1:15" ht="15" customHeight="1" x14ac:dyDescent="0.2">
      <c r="A510" s="300"/>
      <c r="B510" s="301"/>
      <c r="C510" s="301"/>
      <c r="D510" s="301"/>
      <c r="E510" s="301"/>
      <c r="F510" s="301"/>
      <c r="G510" s="301"/>
      <c r="H510" s="301"/>
      <c r="I510" s="301"/>
      <c r="J510" s="301"/>
      <c r="K510" s="301"/>
      <c r="L510" s="301"/>
      <c r="M510" s="301"/>
      <c r="N510" s="301"/>
      <c r="O510" s="302"/>
    </row>
    <row r="511" spans="1:15" ht="15" customHeight="1" x14ac:dyDescent="0.2">
      <c r="A511" s="281" t="s">
        <v>760</v>
      </c>
      <c r="B511" s="282"/>
      <c r="C511" s="283"/>
      <c r="D511" s="276"/>
      <c r="E511" s="277"/>
      <c r="F511" s="277"/>
      <c r="G511" s="284"/>
      <c r="H511" s="303" t="s">
        <v>686</v>
      </c>
      <c r="I511" s="303"/>
      <c r="J511" s="276"/>
      <c r="K511" s="277"/>
      <c r="L511" s="277"/>
      <c r="M511" s="277"/>
      <c r="N511" s="277"/>
      <c r="O511" s="278"/>
    </row>
    <row r="512" spans="1:15" ht="15" customHeight="1" x14ac:dyDescent="0.2">
      <c r="A512" s="285" t="s">
        <v>685</v>
      </c>
      <c r="B512" s="286"/>
      <c r="C512" s="286"/>
      <c r="D512" s="286"/>
      <c r="E512" s="287"/>
      <c r="F512" s="291" t="s">
        <v>638</v>
      </c>
      <c r="G512" s="292"/>
      <c r="H512" s="276"/>
      <c r="I512" s="284"/>
      <c r="J512" s="276"/>
      <c r="K512" s="284"/>
      <c r="L512" s="276"/>
      <c r="M512" s="284"/>
      <c r="N512" s="293"/>
      <c r="O512" s="294"/>
    </row>
    <row r="513" spans="1:15" ht="15" customHeight="1" x14ac:dyDescent="0.2">
      <c r="A513" s="288"/>
      <c r="B513" s="289"/>
      <c r="C513" s="289"/>
      <c r="D513" s="289"/>
      <c r="E513" s="290"/>
      <c r="F513" s="291" t="s">
        <v>639</v>
      </c>
      <c r="G513" s="292"/>
      <c r="H513" s="276"/>
      <c r="I513" s="284"/>
      <c r="J513" s="276"/>
      <c r="K513" s="284"/>
      <c r="L513" s="276"/>
      <c r="M513" s="284"/>
      <c r="N513" s="295"/>
      <c r="O513" s="296"/>
    </row>
    <row r="514" spans="1:15" ht="15" customHeight="1" x14ac:dyDescent="0.2">
      <c r="A514" s="281" t="s">
        <v>62</v>
      </c>
      <c r="B514" s="282"/>
      <c r="C514" s="283"/>
      <c r="D514" s="276"/>
      <c r="E514" s="284"/>
      <c r="F514" s="276"/>
      <c r="G514" s="284"/>
      <c r="H514" s="276"/>
      <c r="I514" s="284"/>
      <c r="J514" s="276"/>
      <c r="K514" s="284"/>
      <c r="L514" s="276"/>
      <c r="M514" s="284"/>
      <c r="N514" s="298"/>
      <c r="O514" s="299"/>
    </row>
    <row r="515" spans="1:15" ht="15" customHeight="1" x14ac:dyDescent="0.2">
      <c r="A515" s="281" t="s">
        <v>721</v>
      </c>
      <c r="B515" s="282"/>
      <c r="C515" s="283"/>
      <c r="D515" s="276"/>
      <c r="E515" s="284"/>
      <c r="F515" s="276"/>
      <c r="G515" s="284"/>
      <c r="H515" s="276"/>
      <c r="I515" s="284"/>
      <c r="J515" s="276"/>
      <c r="K515" s="284"/>
      <c r="L515" s="276"/>
      <c r="M515" s="284"/>
      <c r="N515" s="267"/>
      <c r="O515" s="268"/>
    </row>
    <row r="516" spans="1:15" ht="15" customHeight="1" x14ac:dyDescent="0.2">
      <c r="A516" s="130" t="s">
        <v>806</v>
      </c>
      <c r="B516" s="131"/>
      <c r="C516" s="132"/>
      <c r="D516" s="133"/>
      <c r="E516" s="47" t="s">
        <v>498</v>
      </c>
      <c r="F516" s="269"/>
      <c r="G516" s="269"/>
      <c r="H516" s="269"/>
      <c r="I516" s="269"/>
      <c r="J516" s="269"/>
      <c r="K516" s="269"/>
      <c r="L516" s="269"/>
      <c r="M516" s="269"/>
      <c r="N516" s="269"/>
      <c r="O516" s="270"/>
    </row>
    <row r="517" spans="1:15" ht="15" customHeight="1" x14ac:dyDescent="0.2">
      <c r="A517" s="271" t="s">
        <v>778</v>
      </c>
      <c r="B517" s="272"/>
      <c r="C517" s="272"/>
      <c r="D517" s="275"/>
      <c r="E517" s="269"/>
      <c r="F517" s="269"/>
      <c r="G517" s="269"/>
      <c r="H517" s="269"/>
      <c r="I517" s="270"/>
      <c r="J517" s="271" t="s">
        <v>325</v>
      </c>
      <c r="K517" s="272"/>
      <c r="L517" s="272"/>
      <c r="M517" s="276"/>
      <c r="N517" s="277"/>
      <c r="O517" s="278"/>
    </row>
    <row r="518" spans="1:15" ht="15" customHeight="1" x14ac:dyDescent="0.2">
      <c r="A518" s="259" t="s">
        <v>695</v>
      </c>
      <c r="B518" s="260"/>
      <c r="C518" s="260"/>
      <c r="D518" s="260"/>
      <c r="E518" s="189"/>
      <c r="F518" s="297" t="s">
        <v>696</v>
      </c>
      <c r="G518" s="297"/>
      <c r="H518" s="297"/>
      <c r="I518" s="190" t="str">
        <f>IF(OR(E518="No",M517="N/A"),"N/A","")</f>
        <v/>
      </c>
      <c r="J518" s="297" t="s">
        <v>697</v>
      </c>
      <c r="K518" s="297"/>
      <c r="L518" s="297"/>
      <c r="M518" s="297"/>
      <c r="N518" s="273" t="str">
        <f>IF(OR(I518="No",I518="N/A",),"N/A","")</f>
        <v/>
      </c>
      <c r="O518" s="274"/>
    </row>
    <row r="519" spans="1:15" ht="15" customHeight="1" x14ac:dyDescent="0.2">
      <c r="A519" s="259" t="s">
        <v>698</v>
      </c>
      <c r="B519" s="260"/>
      <c r="C519" s="260"/>
      <c r="D519" s="260"/>
      <c r="E519" s="191" t="str">
        <f>IF(E518="No","N/A","")</f>
        <v/>
      </c>
      <c r="F519" s="261" t="s">
        <v>699</v>
      </c>
      <c r="G519" s="261"/>
      <c r="H519" s="261"/>
      <c r="I519" s="261"/>
      <c r="J519" s="261" t="s">
        <v>700</v>
      </c>
      <c r="K519" s="261"/>
      <c r="L519" s="261"/>
      <c r="M519" s="261"/>
      <c r="N519" s="261"/>
      <c r="O519" s="263"/>
    </row>
    <row r="520" spans="1:15" ht="15" customHeight="1" thickBot="1" x14ac:dyDescent="0.25">
      <c r="A520" s="265" t="s">
        <v>699</v>
      </c>
      <c r="B520" s="266"/>
      <c r="C520" s="266"/>
      <c r="D520" s="266"/>
      <c r="E520" s="266"/>
      <c r="F520" s="262"/>
      <c r="G520" s="262"/>
      <c r="H520" s="262"/>
      <c r="I520" s="262"/>
      <c r="J520" s="262"/>
      <c r="K520" s="262"/>
      <c r="L520" s="262"/>
      <c r="M520" s="262"/>
      <c r="N520" s="262"/>
      <c r="O520" s="264"/>
    </row>
    <row r="521" spans="1:15" ht="15" customHeight="1" x14ac:dyDescent="0.2">
      <c r="A521" s="300"/>
      <c r="B521" s="301"/>
      <c r="C521" s="301"/>
      <c r="D521" s="301"/>
      <c r="E521" s="301"/>
      <c r="F521" s="301"/>
      <c r="G521" s="301"/>
      <c r="H521" s="301"/>
      <c r="I521" s="301"/>
      <c r="J521" s="301"/>
      <c r="K521" s="301"/>
      <c r="L521" s="301"/>
      <c r="M521" s="301"/>
      <c r="N521" s="301"/>
      <c r="O521" s="302"/>
    </row>
    <row r="522" spans="1:15" ht="15" customHeight="1" x14ac:dyDescent="0.2">
      <c r="A522" s="281" t="s">
        <v>761</v>
      </c>
      <c r="B522" s="282"/>
      <c r="C522" s="283"/>
      <c r="D522" s="276"/>
      <c r="E522" s="277"/>
      <c r="F522" s="277"/>
      <c r="G522" s="284"/>
      <c r="H522" s="303" t="s">
        <v>686</v>
      </c>
      <c r="I522" s="303"/>
      <c r="J522" s="276"/>
      <c r="K522" s="277"/>
      <c r="L522" s="277"/>
      <c r="M522" s="277"/>
      <c r="N522" s="277"/>
      <c r="O522" s="278"/>
    </row>
    <row r="523" spans="1:15" ht="15" customHeight="1" x14ac:dyDescent="0.2">
      <c r="A523" s="285" t="s">
        <v>685</v>
      </c>
      <c r="B523" s="286"/>
      <c r="C523" s="286"/>
      <c r="D523" s="286"/>
      <c r="E523" s="287"/>
      <c r="F523" s="291" t="s">
        <v>638</v>
      </c>
      <c r="G523" s="292"/>
      <c r="H523" s="276"/>
      <c r="I523" s="284"/>
      <c r="J523" s="276"/>
      <c r="K523" s="284"/>
      <c r="L523" s="276"/>
      <c r="M523" s="284"/>
      <c r="N523" s="293"/>
      <c r="O523" s="294"/>
    </row>
    <row r="524" spans="1:15" ht="15" customHeight="1" x14ac:dyDescent="0.2">
      <c r="A524" s="288"/>
      <c r="B524" s="289"/>
      <c r="C524" s="289"/>
      <c r="D524" s="289"/>
      <c r="E524" s="290"/>
      <c r="F524" s="291" t="s">
        <v>639</v>
      </c>
      <c r="G524" s="292"/>
      <c r="H524" s="276"/>
      <c r="I524" s="284"/>
      <c r="J524" s="276"/>
      <c r="K524" s="284"/>
      <c r="L524" s="276"/>
      <c r="M524" s="284"/>
      <c r="N524" s="295"/>
      <c r="O524" s="296"/>
    </row>
    <row r="525" spans="1:15" ht="15" customHeight="1" x14ac:dyDescent="0.2">
      <c r="A525" s="281" t="s">
        <v>62</v>
      </c>
      <c r="B525" s="282"/>
      <c r="C525" s="283"/>
      <c r="D525" s="276"/>
      <c r="E525" s="284"/>
      <c r="F525" s="276"/>
      <c r="G525" s="284"/>
      <c r="H525" s="276"/>
      <c r="I525" s="284"/>
      <c r="J525" s="276"/>
      <c r="K525" s="284"/>
      <c r="L525" s="276"/>
      <c r="M525" s="284"/>
      <c r="N525" s="298"/>
      <c r="O525" s="299"/>
    </row>
    <row r="526" spans="1:15" ht="15" customHeight="1" x14ac:dyDescent="0.2">
      <c r="A526" s="281" t="s">
        <v>721</v>
      </c>
      <c r="B526" s="282"/>
      <c r="C526" s="283"/>
      <c r="D526" s="276"/>
      <c r="E526" s="284"/>
      <c r="F526" s="276"/>
      <c r="G526" s="284"/>
      <c r="H526" s="276"/>
      <c r="I526" s="284"/>
      <c r="J526" s="276"/>
      <c r="K526" s="284"/>
      <c r="L526" s="276"/>
      <c r="M526" s="284"/>
      <c r="N526" s="267"/>
      <c r="O526" s="268"/>
    </row>
    <row r="527" spans="1:15" ht="15" customHeight="1" x14ac:dyDescent="0.2">
      <c r="A527" s="130" t="s">
        <v>806</v>
      </c>
      <c r="B527" s="131"/>
      <c r="C527" s="132"/>
      <c r="D527" s="133"/>
      <c r="E527" s="47" t="s">
        <v>498</v>
      </c>
      <c r="F527" s="269"/>
      <c r="G527" s="269"/>
      <c r="H527" s="269"/>
      <c r="I527" s="269"/>
      <c r="J527" s="269"/>
      <c r="K527" s="269"/>
      <c r="L527" s="269"/>
      <c r="M527" s="269"/>
      <c r="N527" s="269"/>
      <c r="O527" s="270"/>
    </row>
    <row r="528" spans="1:15" ht="15" customHeight="1" x14ac:dyDescent="0.2">
      <c r="A528" s="271" t="s">
        <v>778</v>
      </c>
      <c r="B528" s="272"/>
      <c r="C528" s="272"/>
      <c r="D528" s="275"/>
      <c r="E528" s="269"/>
      <c r="F528" s="269"/>
      <c r="G528" s="269"/>
      <c r="H528" s="269"/>
      <c r="I528" s="270"/>
      <c r="J528" s="271" t="s">
        <v>325</v>
      </c>
      <c r="K528" s="272"/>
      <c r="L528" s="272"/>
      <c r="M528" s="276"/>
      <c r="N528" s="277"/>
      <c r="O528" s="278"/>
    </row>
    <row r="529" spans="1:15" ht="15" customHeight="1" x14ac:dyDescent="0.2">
      <c r="A529" s="259" t="s">
        <v>695</v>
      </c>
      <c r="B529" s="260"/>
      <c r="C529" s="260"/>
      <c r="D529" s="260"/>
      <c r="E529" s="189"/>
      <c r="F529" s="297" t="s">
        <v>696</v>
      </c>
      <c r="G529" s="297"/>
      <c r="H529" s="297"/>
      <c r="I529" s="190" t="str">
        <f>IF(OR(E529="No",M528="N/A"),"N/A","")</f>
        <v/>
      </c>
      <c r="J529" s="297" t="s">
        <v>697</v>
      </c>
      <c r="K529" s="297"/>
      <c r="L529" s="297"/>
      <c r="M529" s="297"/>
      <c r="N529" s="273" t="str">
        <f>IF(OR(I529="No",I529="N/A",),"N/A","")</f>
        <v/>
      </c>
      <c r="O529" s="274"/>
    </row>
    <row r="530" spans="1:15" ht="15" customHeight="1" x14ac:dyDescent="0.2">
      <c r="A530" s="259" t="s">
        <v>698</v>
      </c>
      <c r="B530" s="260"/>
      <c r="C530" s="260"/>
      <c r="D530" s="260"/>
      <c r="E530" s="191" t="str">
        <f>IF(E529="No","N/A","")</f>
        <v/>
      </c>
      <c r="F530" s="261" t="s">
        <v>699</v>
      </c>
      <c r="G530" s="261"/>
      <c r="H530" s="261"/>
      <c r="I530" s="261"/>
      <c r="J530" s="261" t="s">
        <v>700</v>
      </c>
      <c r="K530" s="261"/>
      <c r="L530" s="261"/>
      <c r="M530" s="261"/>
      <c r="N530" s="261"/>
      <c r="O530" s="263"/>
    </row>
    <row r="531" spans="1:15" ht="15" customHeight="1" thickBot="1" x14ac:dyDescent="0.25">
      <c r="A531" s="265" t="s">
        <v>699</v>
      </c>
      <c r="B531" s="266"/>
      <c r="C531" s="266"/>
      <c r="D531" s="266"/>
      <c r="E531" s="266"/>
      <c r="F531" s="262"/>
      <c r="G531" s="262"/>
      <c r="H531" s="262"/>
      <c r="I531" s="262"/>
      <c r="J531" s="262"/>
      <c r="K531" s="262"/>
      <c r="L531" s="262"/>
      <c r="M531" s="262"/>
      <c r="N531" s="262"/>
      <c r="O531" s="264"/>
    </row>
    <row r="532" spans="1:15" ht="13.5" customHeight="1" x14ac:dyDescent="0.2">
      <c r="A532" s="279" t="s">
        <v>436</v>
      </c>
      <c r="B532" s="280"/>
      <c r="C532" s="29" t="str">
        <f>$D$9&amp;""</f>
        <v>37673.3.GV3</v>
      </c>
      <c r="D532" s="42" t="s">
        <v>438</v>
      </c>
      <c r="E532" s="29" t="str">
        <f>$G$9&amp;""</f>
        <v>R-2721 A</v>
      </c>
      <c r="F532" s="33"/>
      <c r="G532" s="53" t="s">
        <v>0</v>
      </c>
      <c r="H532" s="33" t="str">
        <f>$I$16&amp;"   "&amp;$K$16&amp;"   "&amp;$M$16&amp;" "</f>
        <v xml:space="preserve">Wake       </v>
      </c>
      <c r="I532" s="33"/>
      <c r="J532" s="33"/>
      <c r="K532" s="33"/>
      <c r="L532" s="25" t="s">
        <v>55</v>
      </c>
      <c r="M532" s="110" t="str">
        <f>IF(D534&lt;&gt;"",MAX('General Project Information'!$M$487)+1,"")</f>
        <v/>
      </c>
      <c r="N532" s="42" t="s">
        <v>56</v>
      </c>
      <c r="O532" s="77">
        <f>'General Project Information'!$O$7</f>
        <v>10</v>
      </c>
    </row>
    <row r="533" spans="1:15" ht="19.5" customHeight="1" x14ac:dyDescent="0.2">
      <c r="A533" s="183"/>
      <c r="B533" s="184"/>
      <c r="C533" s="184"/>
      <c r="D533" s="304" t="s">
        <v>633</v>
      </c>
      <c r="E533" s="304"/>
      <c r="F533" s="304"/>
      <c r="G533" s="304"/>
      <c r="H533" s="304"/>
      <c r="I533" s="304"/>
      <c r="J533" s="304"/>
      <c r="K533" s="304"/>
      <c r="L533" s="184"/>
      <c r="M533" s="184"/>
      <c r="N533" s="184"/>
      <c r="O533" s="185"/>
    </row>
    <row r="534" spans="1:15" ht="15" customHeight="1" x14ac:dyDescent="0.2">
      <c r="A534" s="281" t="s">
        <v>762</v>
      </c>
      <c r="B534" s="282"/>
      <c r="C534" s="283"/>
      <c r="D534" s="276"/>
      <c r="E534" s="277"/>
      <c r="F534" s="277"/>
      <c r="G534" s="284"/>
      <c r="H534" s="303" t="s">
        <v>686</v>
      </c>
      <c r="I534" s="303"/>
      <c r="J534" s="276"/>
      <c r="K534" s="277"/>
      <c r="L534" s="277"/>
      <c r="M534" s="277"/>
      <c r="N534" s="277"/>
      <c r="O534" s="278"/>
    </row>
    <row r="535" spans="1:15" ht="15" customHeight="1" x14ac:dyDescent="0.2">
      <c r="A535" s="285" t="s">
        <v>685</v>
      </c>
      <c r="B535" s="286"/>
      <c r="C535" s="286"/>
      <c r="D535" s="286"/>
      <c r="E535" s="287"/>
      <c r="F535" s="291" t="s">
        <v>638</v>
      </c>
      <c r="G535" s="292"/>
      <c r="H535" s="276"/>
      <c r="I535" s="284"/>
      <c r="J535" s="276"/>
      <c r="K535" s="284"/>
      <c r="L535" s="276"/>
      <c r="M535" s="284"/>
      <c r="N535" s="293"/>
      <c r="O535" s="294"/>
    </row>
    <row r="536" spans="1:15" ht="15" customHeight="1" x14ac:dyDescent="0.2">
      <c r="A536" s="288"/>
      <c r="B536" s="289"/>
      <c r="C536" s="289"/>
      <c r="D536" s="289"/>
      <c r="E536" s="290"/>
      <c r="F536" s="291" t="s">
        <v>639</v>
      </c>
      <c r="G536" s="292"/>
      <c r="H536" s="276"/>
      <c r="I536" s="284"/>
      <c r="J536" s="276"/>
      <c r="K536" s="284"/>
      <c r="L536" s="276"/>
      <c r="M536" s="284"/>
      <c r="N536" s="295"/>
      <c r="O536" s="296"/>
    </row>
    <row r="537" spans="1:15" ht="15" customHeight="1" x14ac:dyDescent="0.2">
      <c r="A537" s="281" t="s">
        <v>62</v>
      </c>
      <c r="B537" s="282"/>
      <c r="C537" s="283"/>
      <c r="D537" s="276"/>
      <c r="E537" s="284"/>
      <c r="F537" s="276"/>
      <c r="G537" s="284"/>
      <c r="H537" s="276"/>
      <c r="I537" s="284"/>
      <c r="J537" s="276"/>
      <c r="K537" s="284"/>
      <c r="L537" s="276"/>
      <c r="M537" s="284"/>
      <c r="N537" s="298"/>
      <c r="O537" s="299"/>
    </row>
    <row r="538" spans="1:15" ht="15" customHeight="1" x14ac:dyDescent="0.2">
      <c r="A538" s="281" t="s">
        <v>721</v>
      </c>
      <c r="B538" s="282"/>
      <c r="C538" s="283"/>
      <c r="D538" s="276"/>
      <c r="E538" s="284"/>
      <c r="F538" s="276"/>
      <c r="G538" s="284"/>
      <c r="H538" s="276"/>
      <c r="I538" s="284"/>
      <c r="J538" s="276"/>
      <c r="K538" s="284"/>
      <c r="L538" s="276"/>
      <c r="M538" s="284"/>
      <c r="N538" s="267"/>
      <c r="O538" s="268"/>
    </row>
    <row r="539" spans="1:15" ht="15" customHeight="1" x14ac:dyDescent="0.2">
      <c r="A539" s="130" t="s">
        <v>806</v>
      </c>
      <c r="B539" s="131"/>
      <c r="C539" s="132"/>
      <c r="D539" s="133"/>
      <c r="E539" s="47" t="s">
        <v>498</v>
      </c>
      <c r="F539" s="269"/>
      <c r="G539" s="269"/>
      <c r="H539" s="269"/>
      <c r="I539" s="269"/>
      <c r="J539" s="269"/>
      <c r="K539" s="269"/>
      <c r="L539" s="269"/>
      <c r="M539" s="269"/>
      <c r="N539" s="269"/>
      <c r="O539" s="270"/>
    </row>
    <row r="540" spans="1:15" ht="15" customHeight="1" x14ac:dyDescent="0.2">
      <c r="A540" s="271" t="s">
        <v>778</v>
      </c>
      <c r="B540" s="272"/>
      <c r="C540" s="272"/>
      <c r="D540" s="275"/>
      <c r="E540" s="269"/>
      <c r="F540" s="269"/>
      <c r="G540" s="269"/>
      <c r="H540" s="269"/>
      <c r="I540" s="270"/>
      <c r="J540" s="271" t="s">
        <v>325</v>
      </c>
      <c r="K540" s="272"/>
      <c r="L540" s="272"/>
      <c r="M540" s="276"/>
      <c r="N540" s="277"/>
      <c r="O540" s="278"/>
    </row>
    <row r="541" spans="1:15" ht="15" customHeight="1" x14ac:dyDescent="0.2">
      <c r="A541" s="259" t="s">
        <v>695</v>
      </c>
      <c r="B541" s="260"/>
      <c r="C541" s="260"/>
      <c r="D541" s="260"/>
      <c r="E541" s="189"/>
      <c r="F541" s="297" t="s">
        <v>696</v>
      </c>
      <c r="G541" s="297"/>
      <c r="H541" s="297"/>
      <c r="I541" s="190" t="str">
        <f>IF(OR(E541="No",M540="N/A"),"N/A","")</f>
        <v/>
      </c>
      <c r="J541" s="297" t="s">
        <v>697</v>
      </c>
      <c r="K541" s="297"/>
      <c r="L541" s="297"/>
      <c r="M541" s="297"/>
      <c r="N541" s="273" t="str">
        <f>IF(OR(I541="No",I541="N/A",),"N/A","")</f>
        <v/>
      </c>
      <c r="O541" s="274"/>
    </row>
    <row r="542" spans="1:15" ht="15" customHeight="1" x14ac:dyDescent="0.2">
      <c r="A542" s="259" t="s">
        <v>698</v>
      </c>
      <c r="B542" s="260"/>
      <c r="C542" s="260"/>
      <c r="D542" s="260"/>
      <c r="E542" s="191" t="str">
        <f>IF(E541="No","N/A","")</f>
        <v/>
      </c>
      <c r="F542" s="261" t="s">
        <v>699</v>
      </c>
      <c r="G542" s="261"/>
      <c r="H542" s="261"/>
      <c r="I542" s="261"/>
      <c r="J542" s="261" t="s">
        <v>700</v>
      </c>
      <c r="K542" s="261"/>
      <c r="L542" s="261"/>
      <c r="M542" s="261"/>
      <c r="N542" s="261"/>
      <c r="O542" s="263"/>
    </row>
    <row r="543" spans="1:15" ht="15" customHeight="1" thickBot="1" x14ac:dyDescent="0.25">
      <c r="A543" s="265" t="s">
        <v>699</v>
      </c>
      <c r="B543" s="266"/>
      <c r="C543" s="266"/>
      <c r="D543" s="266"/>
      <c r="E543" s="266"/>
      <c r="F543" s="262"/>
      <c r="G543" s="262"/>
      <c r="H543" s="262"/>
      <c r="I543" s="262"/>
      <c r="J543" s="262"/>
      <c r="K543" s="262"/>
      <c r="L543" s="262"/>
      <c r="M543" s="262"/>
      <c r="N543" s="262"/>
      <c r="O543" s="264"/>
    </row>
    <row r="544" spans="1:15" ht="15" customHeight="1" x14ac:dyDescent="0.2">
      <c r="A544" s="300"/>
      <c r="B544" s="301"/>
      <c r="C544" s="301"/>
      <c r="D544" s="301"/>
      <c r="E544" s="301"/>
      <c r="F544" s="301"/>
      <c r="G544" s="301"/>
      <c r="H544" s="301"/>
      <c r="I544" s="301"/>
      <c r="J544" s="301"/>
      <c r="K544" s="301"/>
      <c r="L544" s="301"/>
      <c r="M544" s="301"/>
      <c r="N544" s="301"/>
      <c r="O544" s="302"/>
    </row>
    <row r="545" spans="1:15" ht="15" customHeight="1" x14ac:dyDescent="0.2">
      <c r="A545" s="281" t="s">
        <v>763</v>
      </c>
      <c r="B545" s="282"/>
      <c r="C545" s="283"/>
      <c r="D545" s="276"/>
      <c r="E545" s="277"/>
      <c r="F545" s="277"/>
      <c r="G545" s="284"/>
      <c r="H545" s="303" t="s">
        <v>686</v>
      </c>
      <c r="I545" s="303"/>
      <c r="J545" s="276"/>
      <c r="K545" s="277"/>
      <c r="L545" s="277"/>
      <c r="M545" s="277"/>
      <c r="N545" s="277"/>
      <c r="O545" s="278"/>
    </row>
    <row r="546" spans="1:15" ht="15" customHeight="1" x14ac:dyDescent="0.2">
      <c r="A546" s="285" t="s">
        <v>685</v>
      </c>
      <c r="B546" s="286"/>
      <c r="C546" s="286"/>
      <c r="D546" s="286"/>
      <c r="E546" s="287"/>
      <c r="F546" s="291" t="s">
        <v>638</v>
      </c>
      <c r="G546" s="292"/>
      <c r="H546" s="276"/>
      <c r="I546" s="284"/>
      <c r="J546" s="276"/>
      <c r="K546" s="284"/>
      <c r="L546" s="276"/>
      <c r="M546" s="284"/>
      <c r="N546" s="293"/>
      <c r="O546" s="294"/>
    </row>
    <row r="547" spans="1:15" ht="15" customHeight="1" x14ac:dyDescent="0.2">
      <c r="A547" s="288"/>
      <c r="B547" s="289"/>
      <c r="C547" s="289"/>
      <c r="D547" s="289"/>
      <c r="E547" s="290"/>
      <c r="F547" s="291" t="s">
        <v>639</v>
      </c>
      <c r="G547" s="292"/>
      <c r="H547" s="276"/>
      <c r="I547" s="284"/>
      <c r="J547" s="276"/>
      <c r="K547" s="284"/>
      <c r="L547" s="276"/>
      <c r="M547" s="284"/>
      <c r="N547" s="295"/>
      <c r="O547" s="296"/>
    </row>
    <row r="548" spans="1:15" ht="15" customHeight="1" x14ac:dyDescent="0.2">
      <c r="A548" s="281" t="s">
        <v>62</v>
      </c>
      <c r="B548" s="282"/>
      <c r="C548" s="283"/>
      <c r="D548" s="276"/>
      <c r="E548" s="284"/>
      <c r="F548" s="276"/>
      <c r="G548" s="284"/>
      <c r="H548" s="276"/>
      <c r="I548" s="284"/>
      <c r="J548" s="276"/>
      <c r="K548" s="284"/>
      <c r="L548" s="276"/>
      <c r="M548" s="284"/>
      <c r="N548" s="298"/>
      <c r="O548" s="299"/>
    </row>
    <row r="549" spans="1:15" ht="15" customHeight="1" x14ac:dyDescent="0.2">
      <c r="A549" s="281" t="s">
        <v>721</v>
      </c>
      <c r="B549" s="282"/>
      <c r="C549" s="283"/>
      <c r="D549" s="276"/>
      <c r="E549" s="284"/>
      <c r="F549" s="276"/>
      <c r="G549" s="284"/>
      <c r="H549" s="276"/>
      <c r="I549" s="284"/>
      <c r="J549" s="276"/>
      <c r="K549" s="284"/>
      <c r="L549" s="276"/>
      <c r="M549" s="284"/>
      <c r="N549" s="267"/>
      <c r="O549" s="268"/>
    </row>
    <row r="550" spans="1:15" ht="15" customHeight="1" x14ac:dyDescent="0.2">
      <c r="A550" s="130" t="s">
        <v>806</v>
      </c>
      <c r="B550" s="131"/>
      <c r="C550" s="132"/>
      <c r="D550" s="133"/>
      <c r="E550" s="47" t="s">
        <v>498</v>
      </c>
      <c r="F550" s="269"/>
      <c r="G550" s="269"/>
      <c r="H550" s="269"/>
      <c r="I550" s="269"/>
      <c r="J550" s="269"/>
      <c r="K550" s="269"/>
      <c r="L550" s="269"/>
      <c r="M550" s="269"/>
      <c r="N550" s="269"/>
      <c r="O550" s="270"/>
    </row>
    <row r="551" spans="1:15" ht="15" customHeight="1" x14ac:dyDescent="0.2">
      <c r="A551" s="271" t="s">
        <v>778</v>
      </c>
      <c r="B551" s="272"/>
      <c r="C551" s="272"/>
      <c r="D551" s="275"/>
      <c r="E551" s="269"/>
      <c r="F551" s="269"/>
      <c r="G551" s="269"/>
      <c r="H551" s="269"/>
      <c r="I551" s="270"/>
      <c r="J551" s="271" t="s">
        <v>325</v>
      </c>
      <c r="K551" s="272"/>
      <c r="L551" s="272"/>
      <c r="M551" s="276"/>
      <c r="N551" s="277"/>
      <c r="O551" s="278"/>
    </row>
    <row r="552" spans="1:15" ht="15" customHeight="1" x14ac:dyDescent="0.2">
      <c r="A552" s="259" t="s">
        <v>695</v>
      </c>
      <c r="B552" s="260"/>
      <c r="C552" s="260"/>
      <c r="D552" s="260"/>
      <c r="E552" s="189"/>
      <c r="F552" s="297" t="s">
        <v>696</v>
      </c>
      <c r="G552" s="297"/>
      <c r="H552" s="297"/>
      <c r="I552" s="190" t="str">
        <f>IF(OR(E552="No",M551="N/A"),"N/A","")</f>
        <v/>
      </c>
      <c r="J552" s="297" t="s">
        <v>697</v>
      </c>
      <c r="K552" s="297"/>
      <c r="L552" s="297"/>
      <c r="M552" s="297"/>
      <c r="N552" s="273" t="str">
        <f>IF(OR(I552="No",I552="N/A",),"N/A","")</f>
        <v/>
      </c>
      <c r="O552" s="274"/>
    </row>
    <row r="553" spans="1:15" ht="15" customHeight="1" x14ac:dyDescent="0.2">
      <c r="A553" s="259" t="s">
        <v>698</v>
      </c>
      <c r="B553" s="260"/>
      <c r="C553" s="260"/>
      <c r="D553" s="260"/>
      <c r="E553" s="191" t="str">
        <f>IF(E552="No","N/A","")</f>
        <v/>
      </c>
      <c r="F553" s="261" t="s">
        <v>699</v>
      </c>
      <c r="G553" s="261"/>
      <c r="H553" s="261"/>
      <c r="I553" s="261"/>
      <c r="J553" s="261" t="s">
        <v>700</v>
      </c>
      <c r="K553" s="261"/>
      <c r="L553" s="261"/>
      <c r="M553" s="261"/>
      <c r="N553" s="261"/>
      <c r="O553" s="263"/>
    </row>
    <row r="554" spans="1:15" ht="15" customHeight="1" thickBot="1" x14ac:dyDescent="0.25">
      <c r="A554" s="265" t="s">
        <v>699</v>
      </c>
      <c r="B554" s="266"/>
      <c r="C554" s="266"/>
      <c r="D554" s="266"/>
      <c r="E554" s="266"/>
      <c r="F554" s="262"/>
      <c r="G554" s="262"/>
      <c r="H554" s="262"/>
      <c r="I554" s="262"/>
      <c r="J554" s="262"/>
      <c r="K554" s="262"/>
      <c r="L554" s="262"/>
      <c r="M554" s="262"/>
      <c r="N554" s="262"/>
      <c r="O554" s="264"/>
    </row>
    <row r="555" spans="1:15" ht="15" customHeight="1" x14ac:dyDescent="0.2">
      <c r="A555" s="300"/>
      <c r="B555" s="301"/>
      <c r="C555" s="301"/>
      <c r="D555" s="301"/>
      <c r="E555" s="301"/>
      <c r="F555" s="301"/>
      <c r="G555" s="301"/>
      <c r="H555" s="301"/>
      <c r="I555" s="301"/>
      <c r="J555" s="301"/>
      <c r="K555" s="301"/>
      <c r="L555" s="301"/>
      <c r="M555" s="301"/>
      <c r="N555" s="301"/>
      <c r="O555" s="302"/>
    </row>
    <row r="556" spans="1:15" ht="15" customHeight="1" x14ac:dyDescent="0.2">
      <c r="A556" s="281" t="s">
        <v>764</v>
      </c>
      <c r="B556" s="282"/>
      <c r="C556" s="283"/>
      <c r="D556" s="276"/>
      <c r="E556" s="277"/>
      <c r="F556" s="277"/>
      <c r="G556" s="284"/>
      <c r="H556" s="303" t="s">
        <v>686</v>
      </c>
      <c r="I556" s="303"/>
      <c r="J556" s="276"/>
      <c r="K556" s="277"/>
      <c r="L556" s="277"/>
      <c r="M556" s="277"/>
      <c r="N556" s="277"/>
      <c r="O556" s="278"/>
    </row>
    <row r="557" spans="1:15" ht="15" customHeight="1" x14ac:dyDescent="0.2">
      <c r="A557" s="285" t="s">
        <v>685</v>
      </c>
      <c r="B557" s="286"/>
      <c r="C557" s="286"/>
      <c r="D557" s="286"/>
      <c r="E557" s="287"/>
      <c r="F557" s="291" t="s">
        <v>638</v>
      </c>
      <c r="G557" s="292"/>
      <c r="H557" s="276"/>
      <c r="I557" s="284"/>
      <c r="J557" s="276"/>
      <c r="K557" s="284"/>
      <c r="L557" s="276"/>
      <c r="M557" s="284"/>
      <c r="N557" s="293"/>
      <c r="O557" s="294"/>
    </row>
    <row r="558" spans="1:15" ht="15" customHeight="1" x14ac:dyDescent="0.2">
      <c r="A558" s="288"/>
      <c r="B558" s="289"/>
      <c r="C558" s="289"/>
      <c r="D558" s="289"/>
      <c r="E558" s="290"/>
      <c r="F558" s="291" t="s">
        <v>639</v>
      </c>
      <c r="G558" s="292"/>
      <c r="H558" s="276"/>
      <c r="I558" s="284"/>
      <c r="J558" s="276"/>
      <c r="K558" s="284"/>
      <c r="L558" s="276"/>
      <c r="M558" s="284"/>
      <c r="N558" s="295"/>
      <c r="O558" s="296"/>
    </row>
    <row r="559" spans="1:15" ht="15" customHeight="1" x14ac:dyDescent="0.2">
      <c r="A559" s="281" t="s">
        <v>62</v>
      </c>
      <c r="B559" s="282"/>
      <c r="C559" s="283"/>
      <c r="D559" s="276"/>
      <c r="E559" s="284"/>
      <c r="F559" s="276"/>
      <c r="G559" s="284"/>
      <c r="H559" s="276"/>
      <c r="I559" s="284"/>
      <c r="J559" s="276"/>
      <c r="K559" s="284"/>
      <c r="L559" s="276"/>
      <c r="M559" s="284"/>
      <c r="N559" s="298"/>
      <c r="O559" s="299"/>
    </row>
    <row r="560" spans="1:15" ht="15" customHeight="1" x14ac:dyDescent="0.2">
      <c r="A560" s="281" t="s">
        <v>721</v>
      </c>
      <c r="B560" s="282"/>
      <c r="C560" s="283"/>
      <c r="D560" s="276"/>
      <c r="E560" s="284"/>
      <c r="F560" s="276"/>
      <c r="G560" s="284"/>
      <c r="H560" s="276"/>
      <c r="I560" s="284"/>
      <c r="J560" s="276"/>
      <c r="K560" s="284"/>
      <c r="L560" s="276"/>
      <c r="M560" s="284"/>
      <c r="N560" s="267"/>
      <c r="O560" s="268"/>
    </row>
    <row r="561" spans="1:15" ht="15" customHeight="1" x14ac:dyDescent="0.2">
      <c r="A561" s="130" t="s">
        <v>806</v>
      </c>
      <c r="B561" s="131"/>
      <c r="C561" s="132"/>
      <c r="D561" s="133"/>
      <c r="E561" s="47" t="s">
        <v>498</v>
      </c>
      <c r="F561" s="269"/>
      <c r="G561" s="269"/>
      <c r="H561" s="269"/>
      <c r="I561" s="269"/>
      <c r="J561" s="269"/>
      <c r="K561" s="269"/>
      <c r="L561" s="269"/>
      <c r="M561" s="269"/>
      <c r="N561" s="269"/>
      <c r="O561" s="270"/>
    </row>
    <row r="562" spans="1:15" ht="15" customHeight="1" x14ac:dyDescent="0.2">
      <c r="A562" s="271" t="s">
        <v>778</v>
      </c>
      <c r="B562" s="272"/>
      <c r="C562" s="272"/>
      <c r="D562" s="275"/>
      <c r="E562" s="269"/>
      <c r="F562" s="269"/>
      <c r="G562" s="269"/>
      <c r="H562" s="269"/>
      <c r="I562" s="270"/>
      <c r="J562" s="271" t="s">
        <v>325</v>
      </c>
      <c r="K562" s="272"/>
      <c r="L562" s="272"/>
      <c r="M562" s="276"/>
      <c r="N562" s="277"/>
      <c r="O562" s="278"/>
    </row>
    <row r="563" spans="1:15" ht="15" customHeight="1" x14ac:dyDescent="0.2">
      <c r="A563" s="259" t="s">
        <v>695</v>
      </c>
      <c r="B563" s="260"/>
      <c r="C563" s="260"/>
      <c r="D563" s="260"/>
      <c r="E563" s="189"/>
      <c r="F563" s="297" t="s">
        <v>696</v>
      </c>
      <c r="G563" s="297"/>
      <c r="H563" s="297"/>
      <c r="I563" s="190" t="str">
        <f>IF(OR(E563="No",M562="N/A"),"N/A","")</f>
        <v/>
      </c>
      <c r="J563" s="297" t="s">
        <v>697</v>
      </c>
      <c r="K563" s="297"/>
      <c r="L563" s="297"/>
      <c r="M563" s="297"/>
      <c r="N563" s="273" t="str">
        <f>IF(OR(I563="No",I563="N/A",),"N/A","")</f>
        <v/>
      </c>
      <c r="O563" s="274"/>
    </row>
    <row r="564" spans="1:15" ht="15" customHeight="1" x14ac:dyDescent="0.2">
      <c r="A564" s="259" t="s">
        <v>698</v>
      </c>
      <c r="B564" s="260"/>
      <c r="C564" s="260"/>
      <c r="D564" s="260"/>
      <c r="E564" s="191" t="str">
        <f>IF(E563="No","N/A","")</f>
        <v/>
      </c>
      <c r="F564" s="261" t="s">
        <v>699</v>
      </c>
      <c r="G564" s="261"/>
      <c r="H564" s="261"/>
      <c r="I564" s="261"/>
      <c r="J564" s="261" t="s">
        <v>700</v>
      </c>
      <c r="K564" s="261"/>
      <c r="L564" s="261"/>
      <c r="M564" s="261"/>
      <c r="N564" s="261"/>
      <c r="O564" s="263"/>
    </row>
    <row r="565" spans="1:15" ht="15" customHeight="1" thickBot="1" x14ac:dyDescent="0.25">
      <c r="A565" s="265" t="s">
        <v>699</v>
      </c>
      <c r="B565" s="266"/>
      <c r="C565" s="266"/>
      <c r="D565" s="266"/>
      <c r="E565" s="266"/>
      <c r="F565" s="262"/>
      <c r="G565" s="262"/>
      <c r="H565" s="262"/>
      <c r="I565" s="262"/>
      <c r="J565" s="262"/>
      <c r="K565" s="262"/>
      <c r="L565" s="262"/>
      <c r="M565" s="262"/>
      <c r="N565" s="262"/>
      <c r="O565" s="264"/>
    </row>
    <row r="566" spans="1:15" ht="15" customHeight="1" x14ac:dyDescent="0.2">
      <c r="A566" s="300"/>
      <c r="B566" s="301"/>
      <c r="C566" s="301"/>
      <c r="D566" s="301"/>
      <c r="E566" s="301"/>
      <c r="F566" s="301"/>
      <c r="G566" s="301"/>
      <c r="H566" s="301"/>
      <c r="I566" s="301"/>
      <c r="J566" s="301"/>
      <c r="K566" s="301"/>
      <c r="L566" s="301"/>
      <c r="M566" s="301"/>
      <c r="N566" s="301"/>
      <c r="O566" s="302"/>
    </row>
    <row r="567" spans="1:15" ht="15" customHeight="1" x14ac:dyDescent="0.2">
      <c r="A567" s="281" t="s">
        <v>765</v>
      </c>
      <c r="B567" s="282"/>
      <c r="C567" s="283"/>
      <c r="D567" s="276"/>
      <c r="E567" s="277"/>
      <c r="F567" s="277"/>
      <c r="G567" s="284"/>
      <c r="H567" s="303" t="s">
        <v>686</v>
      </c>
      <c r="I567" s="303"/>
      <c r="J567" s="276"/>
      <c r="K567" s="277"/>
      <c r="L567" s="277"/>
      <c r="M567" s="277"/>
      <c r="N567" s="277"/>
      <c r="O567" s="278"/>
    </row>
    <row r="568" spans="1:15" ht="15" customHeight="1" x14ac:dyDescent="0.2">
      <c r="A568" s="285" t="s">
        <v>685</v>
      </c>
      <c r="B568" s="286"/>
      <c r="C568" s="286"/>
      <c r="D568" s="286"/>
      <c r="E568" s="287"/>
      <c r="F568" s="291" t="s">
        <v>638</v>
      </c>
      <c r="G568" s="292"/>
      <c r="H568" s="276"/>
      <c r="I568" s="284"/>
      <c r="J568" s="276"/>
      <c r="K568" s="284"/>
      <c r="L568" s="276"/>
      <c r="M568" s="284"/>
      <c r="N568" s="293"/>
      <c r="O568" s="294"/>
    </row>
    <row r="569" spans="1:15" ht="15" customHeight="1" x14ac:dyDescent="0.2">
      <c r="A569" s="288"/>
      <c r="B569" s="289"/>
      <c r="C569" s="289"/>
      <c r="D569" s="289"/>
      <c r="E569" s="290"/>
      <c r="F569" s="291" t="s">
        <v>639</v>
      </c>
      <c r="G569" s="292"/>
      <c r="H569" s="276"/>
      <c r="I569" s="284"/>
      <c r="J569" s="276"/>
      <c r="K569" s="284"/>
      <c r="L569" s="276"/>
      <c r="M569" s="284"/>
      <c r="N569" s="295"/>
      <c r="O569" s="296"/>
    </row>
    <row r="570" spans="1:15" ht="15" customHeight="1" x14ac:dyDescent="0.2">
      <c r="A570" s="281" t="s">
        <v>62</v>
      </c>
      <c r="B570" s="282"/>
      <c r="C570" s="283"/>
      <c r="D570" s="276"/>
      <c r="E570" s="284"/>
      <c r="F570" s="276"/>
      <c r="G570" s="284"/>
      <c r="H570" s="276"/>
      <c r="I570" s="284"/>
      <c r="J570" s="276"/>
      <c r="K570" s="284"/>
      <c r="L570" s="276"/>
      <c r="M570" s="284"/>
      <c r="N570" s="298"/>
      <c r="O570" s="299"/>
    </row>
    <row r="571" spans="1:15" ht="15" customHeight="1" x14ac:dyDescent="0.2">
      <c r="A571" s="281" t="s">
        <v>721</v>
      </c>
      <c r="B571" s="282"/>
      <c r="C571" s="283"/>
      <c r="D571" s="276"/>
      <c r="E571" s="284"/>
      <c r="F571" s="276"/>
      <c r="G571" s="284"/>
      <c r="H571" s="276"/>
      <c r="I571" s="284"/>
      <c r="J571" s="276"/>
      <c r="K571" s="284"/>
      <c r="L571" s="276"/>
      <c r="M571" s="284"/>
      <c r="N571" s="267"/>
      <c r="O571" s="268"/>
    </row>
    <row r="572" spans="1:15" ht="15" customHeight="1" x14ac:dyDescent="0.2">
      <c r="A572" s="130" t="s">
        <v>806</v>
      </c>
      <c r="B572" s="131"/>
      <c r="C572" s="132"/>
      <c r="D572" s="133"/>
      <c r="E572" s="47" t="s">
        <v>498</v>
      </c>
      <c r="F572" s="269"/>
      <c r="G572" s="269"/>
      <c r="H572" s="269"/>
      <c r="I572" s="269"/>
      <c r="J572" s="269"/>
      <c r="K572" s="269"/>
      <c r="L572" s="269"/>
      <c r="M572" s="269"/>
      <c r="N572" s="269"/>
      <c r="O572" s="270"/>
    </row>
    <row r="573" spans="1:15" ht="15" customHeight="1" x14ac:dyDescent="0.2">
      <c r="A573" s="271" t="s">
        <v>778</v>
      </c>
      <c r="B573" s="272"/>
      <c r="C573" s="272"/>
      <c r="D573" s="275"/>
      <c r="E573" s="269"/>
      <c r="F573" s="269"/>
      <c r="G573" s="269"/>
      <c r="H573" s="269"/>
      <c r="I573" s="270"/>
      <c r="J573" s="271" t="s">
        <v>325</v>
      </c>
      <c r="K573" s="272"/>
      <c r="L573" s="272"/>
      <c r="M573" s="276"/>
      <c r="N573" s="277"/>
      <c r="O573" s="278"/>
    </row>
    <row r="574" spans="1:15" ht="15" customHeight="1" x14ac:dyDescent="0.2">
      <c r="A574" s="259" t="s">
        <v>695</v>
      </c>
      <c r="B574" s="260"/>
      <c r="C574" s="260"/>
      <c r="D574" s="260"/>
      <c r="E574" s="189"/>
      <c r="F574" s="297" t="s">
        <v>696</v>
      </c>
      <c r="G574" s="297"/>
      <c r="H574" s="297"/>
      <c r="I574" s="190" t="str">
        <f>IF(OR(E574="No",M573="N/A"),"N/A","")</f>
        <v/>
      </c>
      <c r="J574" s="297" t="s">
        <v>697</v>
      </c>
      <c r="K574" s="297"/>
      <c r="L574" s="297"/>
      <c r="M574" s="297"/>
      <c r="N574" s="273" t="str">
        <f>IF(OR(I574="No",I574="N/A",),"N/A","")</f>
        <v/>
      </c>
      <c r="O574" s="274"/>
    </row>
    <row r="575" spans="1:15" ht="15" customHeight="1" x14ac:dyDescent="0.2">
      <c r="A575" s="259" t="s">
        <v>698</v>
      </c>
      <c r="B575" s="260"/>
      <c r="C575" s="260"/>
      <c r="D575" s="260"/>
      <c r="E575" s="191" t="str">
        <f>IF(E574="No","N/A","")</f>
        <v/>
      </c>
      <c r="F575" s="261" t="s">
        <v>699</v>
      </c>
      <c r="G575" s="261"/>
      <c r="H575" s="261"/>
      <c r="I575" s="261"/>
      <c r="J575" s="261" t="s">
        <v>700</v>
      </c>
      <c r="K575" s="261"/>
      <c r="L575" s="261"/>
      <c r="M575" s="261"/>
      <c r="N575" s="261"/>
      <c r="O575" s="263"/>
    </row>
    <row r="576" spans="1:15" ht="15" customHeight="1" thickBot="1" x14ac:dyDescent="0.25">
      <c r="A576" s="265" t="s">
        <v>699</v>
      </c>
      <c r="B576" s="266"/>
      <c r="C576" s="266"/>
      <c r="D576" s="266"/>
      <c r="E576" s="266"/>
      <c r="F576" s="262"/>
      <c r="G576" s="262"/>
      <c r="H576" s="262"/>
      <c r="I576" s="262"/>
      <c r="J576" s="262"/>
      <c r="K576" s="262"/>
      <c r="L576" s="262"/>
      <c r="M576" s="262"/>
      <c r="N576" s="262"/>
      <c r="O576" s="264"/>
    </row>
  </sheetData>
  <sheetProtection formatCells="0" formatColumns="0" formatRows="0" insertColumns="0" insertRows="0" insertHyperlinks="0" deleteColumns="0" deleteRows="0" sort="0" autoFilter="0" pivotTables="0"/>
  <dataConsolidate/>
  <customSheetViews>
    <customSheetView guid="{948C24FE-0817-49C2-8BDD-0E514C1DCD4E}" scale="85" showPageBreaks="1" printArea="1" hiddenColumns="1" view="pageBreakPreview">
      <selection activeCell="J11" sqref="J11:K11"/>
      <rowBreaks count="3" manualBreakCount="3">
        <brk id="61" max="14" man="1"/>
        <brk id="87" max="14" man="1"/>
        <brk id="113" max="14" man="1"/>
      </rowBreaks>
      <pageMargins left="0" right="0" top="0.25" bottom="0" header="0.5" footer="0.23"/>
      <printOptions horizontalCentered="1"/>
      <pageSetup scale="83" orientation="landscape" r:id="rId1"/>
      <headerFooter alignWithMargins="0"/>
    </customSheetView>
  </customSheetViews>
  <mergeCells count="2081">
    <mergeCell ref="P241:P242"/>
    <mergeCell ref="J241:O242"/>
    <mergeCell ref="H241:I242"/>
    <mergeCell ref="A241:G243"/>
    <mergeCell ref="P239:P240"/>
    <mergeCell ref="P237:P238"/>
    <mergeCell ref="A237:O240"/>
    <mergeCell ref="P235:P236"/>
    <mergeCell ref="P229:P230"/>
    <mergeCell ref="P227:P228"/>
    <mergeCell ref="A227:E228"/>
    <mergeCell ref="D235:O236"/>
    <mergeCell ref="P233:P234"/>
    <mergeCell ref="N233:O234"/>
    <mergeCell ref="L233:M234"/>
    <mergeCell ref="J233:K234"/>
    <mergeCell ref="H233:I234"/>
    <mergeCell ref="F233:G234"/>
    <mergeCell ref="D233:E234"/>
    <mergeCell ref="P231:P232"/>
    <mergeCell ref="N231:O232"/>
    <mergeCell ref="L231:M232"/>
    <mergeCell ref="J231:K232"/>
    <mergeCell ref="H231:I232"/>
    <mergeCell ref="F231:G232"/>
    <mergeCell ref="F227:I228"/>
    <mergeCell ref="J227:O228"/>
    <mergeCell ref="P194:P195"/>
    <mergeCell ref="P192:P193"/>
    <mergeCell ref="A192:O195"/>
    <mergeCell ref="D190:O191"/>
    <mergeCell ref="P190:P191"/>
    <mergeCell ref="P178:P179"/>
    <mergeCell ref="F178:O179"/>
    <mergeCell ref="D178:E179"/>
    <mergeCell ref="P176:P177"/>
    <mergeCell ref="N176:O177"/>
    <mergeCell ref="L176:M177"/>
    <mergeCell ref="J176:K177"/>
    <mergeCell ref="H176:I177"/>
    <mergeCell ref="F176:G177"/>
    <mergeCell ref="A175:E177"/>
    <mergeCell ref="P198:P199"/>
    <mergeCell ref="N198:O199"/>
    <mergeCell ref="L198:M199"/>
    <mergeCell ref="J198:K199"/>
    <mergeCell ref="H198:I199"/>
    <mergeCell ref="P196:P197"/>
    <mergeCell ref="J196:O197"/>
    <mergeCell ref="H196:I197"/>
    <mergeCell ref="A196:G199"/>
    <mergeCell ref="N188:O188"/>
    <mergeCell ref="J186:K186"/>
    <mergeCell ref="L186:M186"/>
    <mergeCell ref="N186:O186"/>
    <mergeCell ref="F187:G187"/>
    <mergeCell ref="H187:I187"/>
    <mergeCell ref="J187:K187"/>
    <mergeCell ref="H189:I189"/>
    <mergeCell ref="P133:P134"/>
    <mergeCell ref="P149:P150"/>
    <mergeCell ref="P147:P148"/>
    <mergeCell ref="P145:P146"/>
    <mergeCell ref="P143:P144"/>
    <mergeCell ref="A147:O150"/>
    <mergeCell ref="D145:O146"/>
    <mergeCell ref="A133:C134"/>
    <mergeCell ref="C135:C136"/>
    <mergeCell ref="A137:E138"/>
    <mergeCell ref="A139:O140"/>
    <mergeCell ref="A143:C144"/>
    <mergeCell ref="A145:C146"/>
    <mergeCell ref="A98:C99"/>
    <mergeCell ref="P102:P103"/>
    <mergeCell ref="P131:P132"/>
    <mergeCell ref="N131:O132"/>
    <mergeCell ref="L131:M132"/>
    <mergeCell ref="D133:E134"/>
    <mergeCell ref="P137:P138"/>
    <mergeCell ref="P139:P140"/>
    <mergeCell ref="D143:E144"/>
    <mergeCell ref="F143:G144"/>
    <mergeCell ref="N143:O144"/>
    <mergeCell ref="L143:M144"/>
    <mergeCell ref="J143:K144"/>
    <mergeCell ref="H143:I144"/>
    <mergeCell ref="P141:P142"/>
    <mergeCell ref="N141:O142"/>
    <mergeCell ref="L141:M142"/>
    <mergeCell ref="J141:K142"/>
    <mergeCell ref="F102:I104"/>
    <mergeCell ref="J98:K99"/>
    <mergeCell ref="L98:M99"/>
    <mergeCell ref="N98:O99"/>
    <mergeCell ref="P98:P99"/>
    <mergeCell ref="F98:G99"/>
    <mergeCell ref="D98:E99"/>
    <mergeCell ref="F96:G97"/>
    <mergeCell ref="H96:I97"/>
    <mergeCell ref="J96:K97"/>
    <mergeCell ref="L96:M97"/>
    <mergeCell ref="N96:O97"/>
    <mergeCell ref="P96:P97"/>
    <mergeCell ref="A130:E132"/>
    <mergeCell ref="G131:G132"/>
    <mergeCell ref="F131:F132"/>
    <mergeCell ref="H131:I132"/>
    <mergeCell ref="J131:K132"/>
    <mergeCell ref="H98:I98"/>
    <mergeCell ref="L109:M109"/>
    <mergeCell ref="J107:K107"/>
    <mergeCell ref="L107:M107"/>
    <mergeCell ref="N107:O107"/>
    <mergeCell ref="F108:G108"/>
    <mergeCell ref="H108:I108"/>
    <mergeCell ref="J108:K108"/>
    <mergeCell ref="L108:M108"/>
    <mergeCell ref="N108:O108"/>
    <mergeCell ref="N109:O109"/>
    <mergeCell ref="A107:E108"/>
    <mergeCell ref="F107:G107"/>
    <mergeCell ref="H107:I107"/>
    <mergeCell ref="A49:O49"/>
    <mergeCell ref="A50:C50"/>
    <mergeCell ref="H63:I63"/>
    <mergeCell ref="J63:K63"/>
    <mergeCell ref="A57:D57"/>
    <mergeCell ref="F57:H57"/>
    <mergeCell ref="H42:I42"/>
    <mergeCell ref="N76:O76"/>
    <mergeCell ref="L76:M76"/>
    <mergeCell ref="N75:O75"/>
    <mergeCell ref="J42:K42"/>
    <mergeCell ref="L42:M42"/>
    <mergeCell ref="F40:G40"/>
    <mergeCell ref="J40:K40"/>
    <mergeCell ref="L40:M40"/>
    <mergeCell ref="A40:E41"/>
    <mergeCell ref="N43:O43"/>
    <mergeCell ref="F74:G74"/>
    <mergeCell ref="H51:I51"/>
    <mergeCell ref="L62:M62"/>
    <mergeCell ref="J61:O61"/>
    <mergeCell ref="F55:O55"/>
    <mergeCell ref="L41:M41"/>
    <mergeCell ref="F65:G65"/>
    <mergeCell ref="H65:I65"/>
    <mergeCell ref="A73:E74"/>
    <mergeCell ref="A62:E63"/>
    <mergeCell ref="F47:I48"/>
    <mergeCell ref="J47:O48"/>
    <mergeCell ref="A48:E48"/>
    <mergeCell ref="F42:G42"/>
    <mergeCell ref="L63:M63"/>
    <mergeCell ref="D45:I45"/>
    <mergeCell ref="N63:O63"/>
    <mergeCell ref="J53:K53"/>
    <mergeCell ref="L53:M53"/>
    <mergeCell ref="D54:E54"/>
    <mergeCell ref="F54:G54"/>
    <mergeCell ref="F80:I81"/>
    <mergeCell ref="A81:E81"/>
    <mergeCell ref="J80:O81"/>
    <mergeCell ref="A79:D79"/>
    <mergeCell ref="F79:H79"/>
    <mergeCell ref="J79:M79"/>
    <mergeCell ref="N79:O79"/>
    <mergeCell ref="A80:D80"/>
    <mergeCell ref="H64:I64"/>
    <mergeCell ref="A70:E70"/>
    <mergeCell ref="A68:D68"/>
    <mergeCell ref="F68:H68"/>
    <mergeCell ref="J68:M68"/>
    <mergeCell ref="N68:O68"/>
    <mergeCell ref="A69:D69"/>
    <mergeCell ref="D65:E65"/>
    <mergeCell ref="A78:C78"/>
    <mergeCell ref="D78:I78"/>
    <mergeCell ref="J78:L78"/>
    <mergeCell ref="D72:G72"/>
    <mergeCell ref="N73:O73"/>
    <mergeCell ref="D64:E64"/>
    <mergeCell ref="F64:G64"/>
    <mergeCell ref="L64:M64"/>
    <mergeCell ref="F77:O77"/>
    <mergeCell ref="A76:C76"/>
    <mergeCell ref="D76:E76"/>
    <mergeCell ref="F76:G76"/>
    <mergeCell ref="H76:I76"/>
    <mergeCell ref="J76:K76"/>
    <mergeCell ref="H72:I72"/>
    <mergeCell ref="J72:O72"/>
    <mergeCell ref="H75:I75"/>
    <mergeCell ref="L74:M74"/>
    <mergeCell ref="D67:I67"/>
    <mergeCell ref="J67:L67"/>
    <mergeCell ref="M67:O67"/>
    <mergeCell ref="J75:K75"/>
    <mergeCell ref="L75:M75"/>
    <mergeCell ref="H74:I74"/>
    <mergeCell ref="J74:K74"/>
    <mergeCell ref="J51:K51"/>
    <mergeCell ref="L51:M51"/>
    <mergeCell ref="F62:G62"/>
    <mergeCell ref="D61:G61"/>
    <mergeCell ref="J69:O70"/>
    <mergeCell ref="A72:C72"/>
    <mergeCell ref="N62:O62"/>
    <mergeCell ref="J54:K54"/>
    <mergeCell ref="L54:M54"/>
    <mergeCell ref="A51:E52"/>
    <mergeCell ref="D53:E53"/>
    <mergeCell ref="F53:G53"/>
    <mergeCell ref="H53:I53"/>
    <mergeCell ref="H52:I52"/>
    <mergeCell ref="F52:G52"/>
    <mergeCell ref="N64:O64"/>
    <mergeCell ref="A64:C64"/>
    <mergeCell ref="A53:C53"/>
    <mergeCell ref="A54:C54"/>
    <mergeCell ref="L65:M65"/>
    <mergeCell ref="J57:M57"/>
    <mergeCell ref="J30:K30"/>
    <mergeCell ref="D30:E30"/>
    <mergeCell ref="J31:K31"/>
    <mergeCell ref="F30:G30"/>
    <mergeCell ref="H31:I31"/>
    <mergeCell ref="F29:G29"/>
    <mergeCell ref="J29:K29"/>
    <mergeCell ref="M33:O33"/>
    <mergeCell ref="J33:L33"/>
    <mergeCell ref="D33:I33"/>
    <mergeCell ref="A18:C18"/>
    <mergeCell ref="A71:O71"/>
    <mergeCell ref="F63:G63"/>
    <mergeCell ref="H39:I39"/>
    <mergeCell ref="H20:O20"/>
    <mergeCell ref="N54:O54"/>
    <mergeCell ref="J39:O39"/>
    <mergeCell ref="J41:K41"/>
    <mergeCell ref="A46:D46"/>
    <mergeCell ref="F46:H46"/>
    <mergeCell ref="J46:M46"/>
    <mergeCell ref="N46:O46"/>
    <mergeCell ref="N40:O40"/>
    <mergeCell ref="F41:G41"/>
    <mergeCell ref="D42:E42"/>
    <mergeCell ref="A43:C43"/>
    <mergeCell ref="D43:E43"/>
    <mergeCell ref="F43:G43"/>
    <mergeCell ref="H43:I43"/>
    <mergeCell ref="J43:K43"/>
    <mergeCell ref="A42:C42"/>
    <mergeCell ref="A47:D47"/>
    <mergeCell ref="A1:O1"/>
    <mergeCell ref="A4:O4"/>
    <mergeCell ref="A5:O5"/>
    <mergeCell ref="D6:K6"/>
    <mergeCell ref="I9:J9"/>
    <mergeCell ref="D11:G11"/>
    <mergeCell ref="I11:I13"/>
    <mergeCell ref="D8:K8"/>
    <mergeCell ref="G9:H9"/>
    <mergeCell ref="D9:E9"/>
    <mergeCell ref="A31:C31"/>
    <mergeCell ref="L29:M29"/>
    <mergeCell ref="A30:C30"/>
    <mergeCell ref="L28:M28"/>
    <mergeCell ref="F28:G28"/>
    <mergeCell ref="A22:C22"/>
    <mergeCell ref="J28:K28"/>
    <mergeCell ref="H30:I30"/>
    <mergeCell ref="D25:O25"/>
    <mergeCell ref="D31:E31"/>
    <mergeCell ref="J24:L24"/>
    <mergeCell ref="D23:H23"/>
    <mergeCell ref="D26:K26"/>
    <mergeCell ref="N24:O24"/>
    <mergeCell ref="H27:I27"/>
    <mergeCell ref="N31:O31"/>
    <mergeCell ref="D15:G15"/>
    <mergeCell ref="D13:G13"/>
    <mergeCell ref="A2:O2"/>
    <mergeCell ref="D10:G10"/>
    <mergeCell ref="D12:G12"/>
    <mergeCell ref="A7:B7"/>
    <mergeCell ref="K9:L9"/>
    <mergeCell ref="C11:C13"/>
    <mergeCell ref="K16:L16"/>
    <mergeCell ref="K17:L17"/>
    <mergeCell ref="N9:O9"/>
    <mergeCell ref="A21:C21"/>
    <mergeCell ref="A24:C24"/>
    <mergeCell ref="D38:K38"/>
    <mergeCell ref="I21:O21"/>
    <mergeCell ref="A20:C20"/>
    <mergeCell ref="L22:O22"/>
    <mergeCell ref="A27:C27"/>
    <mergeCell ref="H28:I28"/>
    <mergeCell ref="A28:E29"/>
    <mergeCell ref="G22:H22"/>
    <mergeCell ref="I23:O23"/>
    <mergeCell ref="E24:F24"/>
    <mergeCell ref="J15:O15"/>
    <mergeCell ref="M16:O16"/>
    <mergeCell ref="F20:G20"/>
    <mergeCell ref="A25:C25"/>
    <mergeCell ref="I17:J17"/>
    <mergeCell ref="A33:C33"/>
    <mergeCell ref="A9:C9"/>
    <mergeCell ref="J10:O10"/>
    <mergeCell ref="A10:C10"/>
    <mergeCell ref="D14:G14"/>
    <mergeCell ref="J12:O12"/>
    <mergeCell ref="J13:O13"/>
    <mergeCell ref="H10:I10"/>
    <mergeCell ref="J14:O14"/>
    <mergeCell ref="J11:O11"/>
    <mergeCell ref="I16:J16"/>
    <mergeCell ref="D16:G16"/>
    <mergeCell ref="N28:O28"/>
    <mergeCell ref="N41:O41"/>
    <mergeCell ref="H41:I41"/>
    <mergeCell ref="N42:O42"/>
    <mergeCell ref="L43:M43"/>
    <mergeCell ref="N30:O30"/>
    <mergeCell ref="L31:M31"/>
    <mergeCell ref="N29:O29"/>
    <mergeCell ref="D39:G39"/>
    <mergeCell ref="F31:G31"/>
    <mergeCell ref="F32:O32"/>
    <mergeCell ref="A45:C45"/>
    <mergeCell ref="F44:O44"/>
    <mergeCell ref="H40:I40"/>
    <mergeCell ref="D27:G27"/>
    <mergeCell ref="F17:G17"/>
    <mergeCell ref="J27:O27"/>
    <mergeCell ref="I22:K22"/>
    <mergeCell ref="E18:O18"/>
    <mergeCell ref="D20:E20"/>
    <mergeCell ref="D19:K19"/>
    <mergeCell ref="D21:H21"/>
    <mergeCell ref="D17:E17"/>
    <mergeCell ref="A17:C17"/>
    <mergeCell ref="M17:O17"/>
    <mergeCell ref="A16:C16"/>
    <mergeCell ref="D22:F22"/>
    <mergeCell ref="A23:C23"/>
    <mergeCell ref="L30:M30"/>
    <mergeCell ref="H29:I29"/>
    <mergeCell ref="A82:B82"/>
    <mergeCell ref="J45:L45"/>
    <mergeCell ref="M45:O45"/>
    <mergeCell ref="A34:D34"/>
    <mergeCell ref="F34:H34"/>
    <mergeCell ref="J34:M34"/>
    <mergeCell ref="H50:I50"/>
    <mergeCell ref="J50:O50"/>
    <mergeCell ref="N51:O51"/>
    <mergeCell ref="F51:G51"/>
    <mergeCell ref="N52:O52"/>
    <mergeCell ref="N53:O53"/>
    <mergeCell ref="F73:G73"/>
    <mergeCell ref="N74:O74"/>
    <mergeCell ref="H73:I73"/>
    <mergeCell ref="J73:K73"/>
    <mergeCell ref="A75:C75"/>
    <mergeCell ref="D75:E75"/>
    <mergeCell ref="F75:G75"/>
    <mergeCell ref="A56:C56"/>
    <mergeCell ref="J52:K52"/>
    <mergeCell ref="L73:M73"/>
    <mergeCell ref="D50:G50"/>
    <mergeCell ref="N65:O65"/>
    <mergeCell ref="F66:O66"/>
    <mergeCell ref="H54:I54"/>
    <mergeCell ref="A60:O60"/>
    <mergeCell ref="J65:K65"/>
    <mergeCell ref="N57:O57"/>
    <mergeCell ref="L52:M52"/>
    <mergeCell ref="F69:I70"/>
    <mergeCell ref="H61:I61"/>
    <mergeCell ref="J88:K88"/>
    <mergeCell ref="A92:D92"/>
    <mergeCell ref="F92:I93"/>
    <mergeCell ref="J92:O93"/>
    <mergeCell ref="A93:E93"/>
    <mergeCell ref="A94:O94"/>
    <mergeCell ref="A95:C95"/>
    <mergeCell ref="D95:G95"/>
    <mergeCell ref="H95:I95"/>
    <mergeCell ref="J95:O95"/>
    <mergeCell ref="F89:O89"/>
    <mergeCell ref="L88:M88"/>
    <mergeCell ref="F86:G86"/>
    <mergeCell ref="H86:I86"/>
    <mergeCell ref="J86:K86"/>
    <mergeCell ref="L86:M86"/>
    <mergeCell ref="F85:G85"/>
    <mergeCell ref="H85:I85"/>
    <mergeCell ref="A87:C87"/>
    <mergeCell ref="D87:E87"/>
    <mergeCell ref="F87:G87"/>
    <mergeCell ref="H87:I87"/>
    <mergeCell ref="N86:O86"/>
    <mergeCell ref="N87:O87"/>
    <mergeCell ref="A85:E86"/>
    <mergeCell ref="D83:K83"/>
    <mergeCell ref="A84:C84"/>
    <mergeCell ref="D84:G84"/>
    <mergeCell ref="H84:I84"/>
    <mergeCell ref="J84:O84"/>
    <mergeCell ref="J87:K87"/>
    <mergeCell ref="L87:M87"/>
    <mergeCell ref="J85:K85"/>
    <mergeCell ref="L85:M85"/>
    <mergeCell ref="N85:O85"/>
    <mergeCell ref="F100:O100"/>
    <mergeCell ref="A101:C101"/>
    <mergeCell ref="A96:E97"/>
    <mergeCell ref="H99:I99"/>
    <mergeCell ref="A104:E104"/>
    <mergeCell ref="A105:O105"/>
    <mergeCell ref="A106:C106"/>
    <mergeCell ref="D106:G106"/>
    <mergeCell ref="H106:I106"/>
    <mergeCell ref="J106:O106"/>
    <mergeCell ref="D101:I101"/>
    <mergeCell ref="J101:L101"/>
    <mergeCell ref="M101:O101"/>
    <mergeCell ref="A90:C90"/>
    <mergeCell ref="A91:D91"/>
    <mergeCell ref="F91:H91"/>
    <mergeCell ref="J91:M91"/>
    <mergeCell ref="N91:O91"/>
    <mergeCell ref="A88:C88"/>
    <mergeCell ref="D88:E88"/>
    <mergeCell ref="F88:G88"/>
    <mergeCell ref="H88:I88"/>
    <mergeCell ref="A109:C109"/>
    <mergeCell ref="D109:E109"/>
    <mergeCell ref="F109:G109"/>
    <mergeCell ref="H109:I109"/>
    <mergeCell ref="J109:K109"/>
    <mergeCell ref="A102:D103"/>
    <mergeCell ref="E102:E103"/>
    <mergeCell ref="J117:O117"/>
    <mergeCell ref="N110:O110"/>
    <mergeCell ref="F111:O111"/>
    <mergeCell ref="A112:C112"/>
    <mergeCell ref="A113:D113"/>
    <mergeCell ref="F113:H113"/>
    <mergeCell ref="J113:M113"/>
    <mergeCell ref="N113:O113"/>
    <mergeCell ref="A110:C110"/>
    <mergeCell ref="D110:E110"/>
    <mergeCell ref="J102:O104"/>
    <mergeCell ref="J119:K119"/>
    <mergeCell ref="L119:M119"/>
    <mergeCell ref="A114:D114"/>
    <mergeCell ref="F114:I115"/>
    <mergeCell ref="J114:O115"/>
    <mergeCell ref="A115:E115"/>
    <mergeCell ref="A116:O116"/>
    <mergeCell ref="A117:C117"/>
    <mergeCell ref="D117:G117"/>
    <mergeCell ref="H117:I117"/>
    <mergeCell ref="D112:I112"/>
    <mergeCell ref="J112:L112"/>
    <mergeCell ref="M112:O112"/>
    <mergeCell ref="F110:G110"/>
    <mergeCell ref="H110:I110"/>
    <mergeCell ref="J110:K110"/>
    <mergeCell ref="L110:M110"/>
    <mergeCell ref="A118:E119"/>
    <mergeCell ref="F118:G118"/>
    <mergeCell ref="H118:I118"/>
    <mergeCell ref="J118:K118"/>
    <mergeCell ref="L118:M118"/>
    <mergeCell ref="N118:O118"/>
    <mergeCell ref="F119:G119"/>
    <mergeCell ref="H119:I119"/>
    <mergeCell ref="F121:G121"/>
    <mergeCell ref="H121:I121"/>
    <mergeCell ref="J121:K121"/>
    <mergeCell ref="L121:M121"/>
    <mergeCell ref="N119:O119"/>
    <mergeCell ref="N121:O121"/>
    <mergeCell ref="A120:C120"/>
    <mergeCell ref="D120:E120"/>
    <mergeCell ref="F120:G120"/>
    <mergeCell ref="H120:I120"/>
    <mergeCell ref="J120:K120"/>
    <mergeCell ref="A121:C121"/>
    <mergeCell ref="D121:E121"/>
    <mergeCell ref="F130:G130"/>
    <mergeCell ref="H130:I130"/>
    <mergeCell ref="J130:K130"/>
    <mergeCell ref="L130:M130"/>
    <mergeCell ref="N130:O130"/>
    <mergeCell ref="A125:D125"/>
    <mergeCell ref="F125:I126"/>
    <mergeCell ref="J125:O126"/>
    <mergeCell ref="A126:E126"/>
    <mergeCell ref="A127:B127"/>
    <mergeCell ref="D123:I123"/>
    <mergeCell ref="J123:L123"/>
    <mergeCell ref="M123:O123"/>
    <mergeCell ref="L120:M120"/>
    <mergeCell ref="N120:O120"/>
    <mergeCell ref="A129:C129"/>
    <mergeCell ref="D129:G129"/>
    <mergeCell ref="H129:I129"/>
    <mergeCell ref="J129:O129"/>
    <mergeCell ref="D128:K128"/>
    <mergeCell ref="F122:O122"/>
    <mergeCell ref="A123:C123"/>
    <mergeCell ref="A124:D124"/>
    <mergeCell ref="F124:H124"/>
    <mergeCell ref="J124:M124"/>
    <mergeCell ref="N124:O124"/>
    <mergeCell ref="F133:O134"/>
    <mergeCell ref="J136:M136"/>
    <mergeCell ref="N136:O136"/>
    <mergeCell ref="F137:I138"/>
    <mergeCell ref="J137:O138"/>
    <mergeCell ref="J135:L135"/>
    <mergeCell ref="M135:O135"/>
    <mergeCell ref="H141:I142"/>
    <mergeCell ref="A141:E142"/>
    <mergeCell ref="F141:G142"/>
    <mergeCell ref="A151:C151"/>
    <mergeCell ref="D151:G151"/>
    <mergeCell ref="H151:I151"/>
    <mergeCell ref="J151:O151"/>
    <mergeCell ref="L154:M154"/>
    <mergeCell ref="J152:K152"/>
    <mergeCell ref="L152:M152"/>
    <mergeCell ref="N152:O152"/>
    <mergeCell ref="F153:G153"/>
    <mergeCell ref="H153:I153"/>
    <mergeCell ref="J153:K153"/>
    <mergeCell ref="L153:M153"/>
    <mergeCell ref="N153:O153"/>
    <mergeCell ref="N154:O154"/>
    <mergeCell ref="A152:E153"/>
    <mergeCell ref="F152:G152"/>
    <mergeCell ref="H152:I152"/>
    <mergeCell ref="A154:C154"/>
    <mergeCell ref="D154:E154"/>
    <mergeCell ref="F154:G154"/>
    <mergeCell ref="H154:I154"/>
    <mergeCell ref="J154:K154"/>
    <mergeCell ref="J162:O162"/>
    <mergeCell ref="N155:O155"/>
    <mergeCell ref="F156:O156"/>
    <mergeCell ref="A157:C157"/>
    <mergeCell ref="A158:D158"/>
    <mergeCell ref="F158:H158"/>
    <mergeCell ref="J158:M158"/>
    <mergeCell ref="N158:O158"/>
    <mergeCell ref="A155:C155"/>
    <mergeCell ref="D155:E155"/>
    <mergeCell ref="J164:K164"/>
    <mergeCell ref="L164:M164"/>
    <mergeCell ref="A159:D159"/>
    <mergeCell ref="F159:I160"/>
    <mergeCell ref="J159:O160"/>
    <mergeCell ref="A160:E160"/>
    <mergeCell ref="A161:O161"/>
    <mergeCell ref="A162:C162"/>
    <mergeCell ref="D162:G162"/>
    <mergeCell ref="H162:I162"/>
    <mergeCell ref="D157:I157"/>
    <mergeCell ref="J157:L157"/>
    <mergeCell ref="M157:O157"/>
    <mergeCell ref="F155:G155"/>
    <mergeCell ref="H155:I155"/>
    <mergeCell ref="J155:K155"/>
    <mergeCell ref="L155:M155"/>
    <mergeCell ref="A163:E164"/>
    <mergeCell ref="F163:G163"/>
    <mergeCell ref="H163:I163"/>
    <mergeCell ref="J163:K163"/>
    <mergeCell ref="L163:M163"/>
    <mergeCell ref="N163:O163"/>
    <mergeCell ref="F164:G164"/>
    <mergeCell ref="H164:I164"/>
    <mergeCell ref="F166:G166"/>
    <mergeCell ref="H166:I166"/>
    <mergeCell ref="J166:K166"/>
    <mergeCell ref="L166:M166"/>
    <mergeCell ref="N164:O164"/>
    <mergeCell ref="N166:O166"/>
    <mergeCell ref="A165:C165"/>
    <mergeCell ref="D165:E165"/>
    <mergeCell ref="F165:G165"/>
    <mergeCell ref="H165:I165"/>
    <mergeCell ref="J165:K165"/>
    <mergeCell ref="A166:C166"/>
    <mergeCell ref="D166:E166"/>
    <mergeCell ref="F175:G175"/>
    <mergeCell ref="H175:I175"/>
    <mergeCell ref="J175:K175"/>
    <mergeCell ref="L175:M175"/>
    <mergeCell ref="N175:O175"/>
    <mergeCell ref="A170:D170"/>
    <mergeCell ref="F170:I171"/>
    <mergeCell ref="J170:O171"/>
    <mergeCell ref="A171:E171"/>
    <mergeCell ref="A172:B172"/>
    <mergeCell ref="D168:I168"/>
    <mergeCell ref="J168:L168"/>
    <mergeCell ref="M168:O168"/>
    <mergeCell ref="L165:M165"/>
    <mergeCell ref="N165:O165"/>
    <mergeCell ref="A174:C174"/>
    <mergeCell ref="D174:G174"/>
    <mergeCell ref="H174:I174"/>
    <mergeCell ref="J174:O174"/>
    <mergeCell ref="A180:C180"/>
    <mergeCell ref="D173:K173"/>
    <mergeCell ref="F167:O167"/>
    <mergeCell ref="A168:C168"/>
    <mergeCell ref="A169:D169"/>
    <mergeCell ref="F169:H169"/>
    <mergeCell ref="J169:M169"/>
    <mergeCell ref="N169:O169"/>
    <mergeCell ref="A181:D181"/>
    <mergeCell ref="F181:H181"/>
    <mergeCell ref="J181:M181"/>
    <mergeCell ref="N181:O181"/>
    <mergeCell ref="A178:C178"/>
    <mergeCell ref="L187:M187"/>
    <mergeCell ref="A182:D182"/>
    <mergeCell ref="F182:I183"/>
    <mergeCell ref="J182:O183"/>
    <mergeCell ref="A183:E183"/>
    <mergeCell ref="A184:O184"/>
    <mergeCell ref="A185:C185"/>
    <mergeCell ref="D185:G185"/>
    <mergeCell ref="H185:I185"/>
    <mergeCell ref="J185:O185"/>
    <mergeCell ref="D180:I180"/>
    <mergeCell ref="J180:L180"/>
    <mergeCell ref="M180:O180"/>
    <mergeCell ref="A186:E187"/>
    <mergeCell ref="F186:G186"/>
    <mergeCell ref="H186:I186"/>
    <mergeCell ref="J189:K189"/>
    <mergeCell ref="L189:M189"/>
    <mergeCell ref="N187:O187"/>
    <mergeCell ref="A188:C188"/>
    <mergeCell ref="D188:E188"/>
    <mergeCell ref="F188:G188"/>
    <mergeCell ref="H188:I188"/>
    <mergeCell ref="J188:K188"/>
    <mergeCell ref="L188:M188"/>
    <mergeCell ref="N189:O189"/>
    <mergeCell ref="A191:C191"/>
    <mergeCell ref="A189:C189"/>
    <mergeCell ref="D189:E189"/>
    <mergeCell ref="F189:G189"/>
    <mergeCell ref="J207:O207"/>
    <mergeCell ref="N200:O200"/>
    <mergeCell ref="F201:O201"/>
    <mergeCell ref="A202:C202"/>
    <mergeCell ref="A203:D203"/>
    <mergeCell ref="F203:H203"/>
    <mergeCell ref="J203:M203"/>
    <mergeCell ref="N203:O203"/>
    <mergeCell ref="A200:C200"/>
    <mergeCell ref="D200:E200"/>
    <mergeCell ref="J209:K209"/>
    <mergeCell ref="L209:M209"/>
    <mergeCell ref="A204:D204"/>
    <mergeCell ref="F204:I205"/>
    <mergeCell ref="J204:O205"/>
    <mergeCell ref="A205:E205"/>
    <mergeCell ref="A206:O206"/>
    <mergeCell ref="A207:C207"/>
    <mergeCell ref="D207:G207"/>
    <mergeCell ref="H207:I207"/>
    <mergeCell ref="D202:I202"/>
    <mergeCell ref="J202:L202"/>
    <mergeCell ref="M202:O202"/>
    <mergeCell ref="F200:G200"/>
    <mergeCell ref="H200:I200"/>
    <mergeCell ref="J200:K200"/>
    <mergeCell ref="L200:M200"/>
    <mergeCell ref="A208:E209"/>
    <mergeCell ref="F208:G208"/>
    <mergeCell ref="H208:I208"/>
    <mergeCell ref="J208:K208"/>
    <mergeCell ref="L208:M208"/>
    <mergeCell ref="N208:O208"/>
    <mergeCell ref="F209:G209"/>
    <mergeCell ref="H209:I209"/>
    <mergeCell ref="F211:G211"/>
    <mergeCell ref="H211:I211"/>
    <mergeCell ref="J211:K211"/>
    <mergeCell ref="L211:M211"/>
    <mergeCell ref="N209:O209"/>
    <mergeCell ref="N211:O211"/>
    <mergeCell ref="A210:C210"/>
    <mergeCell ref="D210:E210"/>
    <mergeCell ref="F210:G210"/>
    <mergeCell ref="H210:I210"/>
    <mergeCell ref="J210:K210"/>
    <mergeCell ref="A211:C211"/>
    <mergeCell ref="D211:E211"/>
    <mergeCell ref="F220:G220"/>
    <mergeCell ref="H220:I220"/>
    <mergeCell ref="J220:K220"/>
    <mergeCell ref="L220:M220"/>
    <mergeCell ref="N220:O220"/>
    <mergeCell ref="A215:D215"/>
    <mergeCell ref="F215:I216"/>
    <mergeCell ref="J215:O216"/>
    <mergeCell ref="A216:E216"/>
    <mergeCell ref="A217:B217"/>
    <mergeCell ref="D213:I213"/>
    <mergeCell ref="J213:L213"/>
    <mergeCell ref="M213:O213"/>
    <mergeCell ref="L210:M210"/>
    <mergeCell ref="N210:O210"/>
    <mergeCell ref="A219:C219"/>
    <mergeCell ref="D219:G219"/>
    <mergeCell ref="H219:I219"/>
    <mergeCell ref="J219:O219"/>
    <mergeCell ref="A220:E221"/>
    <mergeCell ref="N223:O223"/>
    <mergeCell ref="F221:G221"/>
    <mergeCell ref="H221:I221"/>
    <mergeCell ref="J221:K221"/>
    <mergeCell ref="L221:M221"/>
    <mergeCell ref="N221:O221"/>
    <mergeCell ref="A225:C225"/>
    <mergeCell ref="D218:K218"/>
    <mergeCell ref="F212:O212"/>
    <mergeCell ref="A213:C213"/>
    <mergeCell ref="A214:D214"/>
    <mergeCell ref="F214:H214"/>
    <mergeCell ref="J214:M214"/>
    <mergeCell ref="N214:O214"/>
    <mergeCell ref="A226:D226"/>
    <mergeCell ref="F226:H226"/>
    <mergeCell ref="J226:M226"/>
    <mergeCell ref="N226:O226"/>
    <mergeCell ref="L222:M222"/>
    <mergeCell ref="N222:O222"/>
    <mergeCell ref="A223:C223"/>
    <mergeCell ref="D223:E223"/>
    <mergeCell ref="F223:G223"/>
    <mergeCell ref="D225:I225"/>
    <mergeCell ref="J225:L225"/>
    <mergeCell ref="M225:O225"/>
    <mergeCell ref="F224:O224"/>
    <mergeCell ref="H223:I223"/>
    <mergeCell ref="J223:K223"/>
    <mergeCell ref="L223:M223"/>
    <mergeCell ref="A222:C222"/>
    <mergeCell ref="D222:E222"/>
    <mergeCell ref="F222:G222"/>
    <mergeCell ref="H222:I222"/>
    <mergeCell ref="J222:K222"/>
    <mergeCell ref="A229:O230"/>
    <mergeCell ref="A231:E232"/>
    <mergeCell ref="A233:C233"/>
    <mergeCell ref="A236:C236"/>
    <mergeCell ref="A234:C234"/>
    <mergeCell ref="L244:M244"/>
    <mergeCell ref="H243:I243"/>
    <mergeCell ref="J243:K243"/>
    <mergeCell ref="L243:M243"/>
    <mergeCell ref="N243:O243"/>
    <mergeCell ref="N244:O244"/>
    <mergeCell ref="A244:C244"/>
    <mergeCell ref="D244:E244"/>
    <mergeCell ref="F244:G244"/>
    <mergeCell ref="H244:I244"/>
    <mergeCell ref="J244:K244"/>
    <mergeCell ref="J252:O252"/>
    <mergeCell ref="N245:O245"/>
    <mergeCell ref="F246:O246"/>
    <mergeCell ref="A247:C247"/>
    <mergeCell ref="A248:D248"/>
    <mergeCell ref="F248:H248"/>
    <mergeCell ref="J248:M248"/>
    <mergeCell ref="N248:O248"/>
    <mergeCell ref="A245:C245"/>
    <mergeCell ref="D245:E245"/>
    <mergeCell ref="J254:K254"/>
    <mergeCell ref="L254:M254"/>
    <mergeCell ref="A249:D249"/>
    <mergeCell ref="F249:I250"/>
    <mergeCell ref="J249:O250"/>
    <mergeCell ref="A250:E250"/>
    <mergeCell ref="A251:O251"/>
    <mergeCell ref="A252:C252"/>
    <mergeCell ref="D252:G252"/>
    <mergeCell ref="H252:I252"/>
    <mergeCell ref="D247:I247"/>
    <mergeCell ref="J247:L247"/>
    <mergeCell ref="M247:O247"/>
    <mergeCell ref="F245:G245"/>
    <mergeCell ref="H245:I245"/>
    <mergeCell ref="J245:K245"/>
    <mergeCell ref="L245:M245"/>
    <mergeCell ref="A253:E254"/>
    <mergeCell ref="F253:G253"/>
    <mergeCell ref="H253:I253"/>
    <mergeCell ref="J253:K253"/>
    <mergeCell ref="L253:M253"/>
    <mergeCell ref="N253:O253"/>
    <mergeCell ref="F254:G254"/>
    <mergeCell ref="H254:I254"/>
    <mergeCell ref="F256:G256"/>
    <mergeCell ref="H256:I256"/>
    <mergeCell ref="J256:K256"/>
    <mergeCell ref="L256:M256"/>
    <mergeCell ref="N254:O254"/>
    <mergeCell ref="N256:O256"/>
    <mergeCell ref="A255:C255"/>
    <mergeCell ref="D255:E255"/>
    <mergeCell ref="F255:G255"/>
    <mergeCell ref="H255:I255"/>
    <mergeCell ref="J255:K255"/>
    <mergeCell ref="A256:C256"/>
    <mergeCell ref="D256:E256"/>
    <mergeCell ref="F265:G265"/>
    <mergeCell ref="H265:I265"/>
    <mergeCell ref="J265:K265"/>
    <mergeCell ref="L265:M265"/>
    <mergeCell ref="N265:O265"/>
    <mergeCell ref="A260:D260"/>
    <mergeCell ref="F260:I261"/>
    <mergeCell ref="J260:O261"/>
    <mergeCell ref="A261:E261"/>
    <mergeCell ref="A262:B262"/>
    <mergeCell ref="D258:I258"/>
    <mergeCell ref="J258:L258"/>
    <mergeCell ref="M258:O258"/>
    <mergeCell ref="L255:M255"/>
    <mergeCell ref="N255:O255"/>
    <mergeCell ref="A264:C264"/>
    <mergeCell ref="D264:G264"/>
    <mergeCell ref="H264:I264"/>
    <mergeCell ref="J264:O264"/>
    <mergeCell ref="A265:E266"/>
    <mergeCell ref="N268:O268"/>
    <mergeCell ref="F266:G266"/>
    <mergeCell ref="H266:I266"/>
    <mergeCell ref="J266:K266"/>
    <mergeCell ref="L266:M266"/>
    <mergeCell ref="N266:O266"/>
    <mergeCell ref="A270:C270"/>
    <mergeCell ref="D263:K263"/>
    <mergeCell ref="F257:O257"/>
    <mergeCell ref="A258:C258"/>
    <mergeCell ref="A259:D259"/>
    <mergeCell ref="F259:H259"/>
    <mergeCell ref="J259:M259"/>
    <mergeCell ref="N259:O259"/>
    <mergeCell ref="A271:D271"/>
    <mergeCell ref="F271:H271"/>
    <mergeCell ref="J271:M271"/>
    <mergeCell ref="N271:O271"/>
    <mergeCell ref="L267:M267"/>
    <mergeCell ref="N267:O267"/>
    <mergeCell ref="A268:C268"/>
    <mergeCell ref="D268:E268"/>
    <mergeCell ref="F268:G268"/>
    <mergeCell ref="L277:M277"/>
    <mergeCell ref="A272:D272"/>
    <mergeCell ref="F272:I273"/>
    <mergeCell ref="J272:O273"/>
    <mergeCell ref="A273:E273"/>
    <mergeCell ref="A274:O274"/>
    <mergeCell ref="A275:C275"/>
    <mergeCell ref="D275:G275"/>
    <mergeCell ref="H275:I275"/>
    <mergeCell ref="J275:O275"/>
    <mergeCell ref="D270:I270"/>
    <mergeCell ref="J270:L270"/>
    <mergeCell ref="M270:O270"/>
    <mergeCell ref="F269:O269"/>
    <mergeCell ref="H268:I268"/>
    <mergeCell ref="J268:K268"/>
    <mergeCell ref="L268:M268"/>
    <mergeCell ref="A267:C267"/>
    <mergeCell ref="D267:E267"/>
    <mergeCell ref="F267:G267"/>
    <mergeCell ref="H267:I267"/>
    <mergeCell ref="J267:K267"/>
    <mergeCell ref="N278:O278"/>
    <mergeCell ref="A276:E277"/>
    <mergeCell ref="F276:G276"/>
    <mergeCell ref="H276:I276"/>
    <mergeCell ref="J276:K276"/>
    <mergeCell ref="L276:M276"/>
    <mergeCell ref="N276:O276"/>
    <mergeCell ref="F277:G277"/>
    <mergeCell ref="H277:I277"/>
    <mergeCell ref="J277:K277"/>
    <mergeCell ref="H279:I279"/>
    <mergeCell ref="J279:K279"/>
    <mergeCell ref="L279:M279"/>
    <mergeCell ref="N277:O277"/>
    <mergeCell ref="A278:C278"/>
    <mergeCell ref="D278:E278"/>
    <mergeCell ref="F278:G278"/>
    <mergeCell ref="H278:I278"/>
    <mergeCell ref="J278:K278"/>
    <mergeCell ref="L278:M278"/>
    <mergeCell ref="N279:O279"/>
    <mergeCell ref="F280:O280"/>
    <mergeCell ref="A281:C281"/>
    <mergeCell ref="A282:D282"/>
    <mergeCell ref="F282:H282"/>
    <mergeCell ref="J282:M282"/>
    <mergeCell ref="N282:O282"/>
    <mergeCell ref="A279:C279"/>
    <mergeCell ref="D279:E279"/>
    <mergeCell ref="F279:G279"/>
    <mergeCell ref="A283:D283"/>
    <mergeCell ref="F283:I284"/>
    <mergeCell ref="J283:O284"/>
    <mergeCell ref="A284:E284"/>
    <mergeCell ref="A285:O285"/>
    <mergeCell ref="A286:C286"/>
    <mergeCell ref="D286:G286"/>
    <mergeCell ref="H286:I286"/>
    <mergeCell ref="J286:O286"/>
    <mergeCell ref="D281:I281"/>
    <mergeCell ref="J281:L281"/>
    <mergeCell ref="M281:O281"/>
    <mergeCell ref="L289:M289"/>
    <mergeCell ref="J287:K287"/>
    <mergeCell ref="L287:M287"/>
    <mergeCell ref="N287:O287"/>
    <mergeCell ref="F288:G288"/>
    <mergeCell ref="H288:I288"/>
    <mergeCell ref="J288:K288"/>
    <mergeCell ref="L288:M288"/>
    <mergeCell ref="N288:O288"/>
    <mergeCell ref="N289:O289"/>
    <mergeCell ref="A287:E288"/>
    <mergeCell ref="F287:G287"/>
    <mergeCell ref="H287:I287"/>
    <mergeCell ref="A289:C289"/>
    <mergeCell ref="D289:E289"/>
    <mergeCell ref="F289:G289"/>
    <mergeCell ref="H289:I289"/>
    <mergeCell ref="J289:K289"/>
    <mergeCell ref="J297:O297"/>
    <mergeCell ref="N290:O290"/>
    <mergeCell ref="F291:O291"/>
    <mergeCell ref="A292:C292"/>
    <mergeCell ref="A293:D293"/>
    <mergeCell ref="F293:H293"/>
    <mergeCell ref="J293:M293"/>
    <mergeCell ref="N293:O293"/>
    <mergeCell ref="A290:C290"/>
    <mergeCell ref="D290:E290"/>
    <mergeCell ref="J299:K299"/>
    <mergeCell ref="L299:M299"/>
    <mergeCell ref="A294:D294"/>
    <mergeCell ref="F294:I295"/>
    <mergeCell ref="J294:O295"/>
    <mergeCell ref="A295:E295"/>
    <mergeCell ref="A296:O296"/>
    <mergeCell ref="A297:C297"/>
    <mergeCell ref="D297:G297"/>
    <mergeCell ref="H297:I297"/>
    <mergeCell ref="D292:I292"/>
    <mergeCell ref="J292:L292"/>
    <mergeCell ref="M292:O292"/>
    <mergeCell ref="F290:G290"/>
    <mergeCell ref="H290:I290"/>
    <mergeCell ref="J290:K290"/>
    <mergeCell ref="L290:M290"/>
    <mergeCell ref="A298:E299"/>
    <mergeCell ref="F298:G298"/>
    <mergeCell ref="H298:I298"/>
    <mergeCell ref="J298:K298"/>
    <mergeCell ref="L298:M298"/>
    <mergeCell ref="N298:O298"/>
    <mergeCell ref="F299:G299"/>
    <mergeCell ref="H299:I299"/>
    <mergeCell ref="F301:G301"/>
    <mergeCell ref="H301:I301"/>
    <mergeCell ref="J301:K301"/>
    <mergeCell ref="L301:M301"/>
    <mergeCell ref="N299:O299"/>
    <mergeCell ref="N301:O301"/>
    <mergeCell ref="A300:C300"/>
    <mergeCell ref="D300:E300"/>
    <mergeCell ref="F300:G300"/>
    <mergeCell ref="H300:I300"/>
    <mergeCell ref="J300:K300"/>
    <mergeCell ref="A301:C301"/>
    <mergeCell ref="D301:E301"/>
    <mergeCell ref="F310:G310"/>
    <mergeCell ref="H310:I310"/>
    <mergeCell ref="J310:K310"/>
    <mergeCell ref="L310:M310"/>
    <mergeCell ref="N310:O310"/>
    <mergeCell ref="A305:D305"/>
    <mergeCell ref="F305:I306"/>
    <mergeCell ref="J305:O306"/>
    <mergeCell ref="A306:E306"/>
    <mergeCell ref="A307:B307"/>
    <mergeCell ref="D303:I303"/>
    <mergeCell ref="J303:L303"/>
    <mergeCell ref="M303:O303"/>
    <mergeCell ref="L300:M300"/>
    <mergeCell ref="N300:O300"/>
    <mergeCell ref="A309:C309"/>
    <mergeCell ref="D309:G309"/>
    <mergeCell ref="H309:I309"/>
    <mergeCell ref="J309:O309"/>
    <mergeCell ref="A310:E311"/>
    <mergeCell ref="N313:O313"/>
    <mergeCell ref="F311:G311"/>
    <mergeCell ref="H311:I311"/>
    <mergeCell ref="J311:K311"/>
    <mergeCell ref="L311:M311"/>
    <mergeCell ref="N311:O311"/>
    <mergeCell ref="A315:C315"/>
    <mergeCell ref="D308:K308"/>
    <mergeCell ref="F302:O302"/>
    <mergeCell ref="A303:C303"/>
    <mergeCell ref="A304:D304"/>
    <mergeCell ref="F304:H304"/>
    <mergeCell ref="J304:M304"/>
    <mergeCell ref="N304:O304"/>
    <mergeCell ref="A316:D316"/>
    <mergeCell ref="F316:H316"/>
    <mergeCell ref="J316:M316"/>
    <mergeCell ref="N316:O316"/>
    <mergeCell ref="L312:M312"/>
    <mergeCell ref="N312:O312"/>
    <mergeCell ref="A313:C313"/>
    <mergeCell ref="D313:E313"/>
    <mergeCell ref="F313:G313"/>
    <mergeCell ref="L322:M322"/>
    <mergeCell ref="A317:D317"/>
    <mergeCell ref="F317:I318"/>
    <mergeCell ref="J317:O318"/>
    <mergeCell ref="A318:E318"/>
    <mergeCell ref="A319:O319"/>
    <mergeCell ref="A320:C320"/>
    <mergeCell ref="D320:G320"/>
    <mergeCell ref="H320:I320"/>
    <mergeCell ref="J320:O320"/>
    <mergeCell ref="D315:I315"/>
    <mergeCell ref="J315:L315"/>
    <mergeCell ref="M315:O315"/>
    <mergeCell ref="F314:O314"/>
    <mergeCell ref="H313:I313"/>
    <mergeCell ref="J313:K313"/>
    <mergeCell ref="L313:M313"/>
    <mergeCell ref="A312:C312"/>
    <mergeCell ref="D312:E312"/>
    <mergeCell ref="F312:G312"/>
    <mergeCell ref="H312:I312"/>
    <mergeCell ref="J312:K312"/>
    <mergeCell ref="N323:O323"/>
    <mergeCell ref="A321:E322"/>
    <mergeCell ref="F321:G321"/>
    <mergeCell ref="H321:I321"/>
    <mergeCell ref="J321:K321"/>
    <mergeCell ref="L321:M321"/>
    <mergeCell ref="N321:O321"/>
    <mergeCell ref="F322:G322"/>
    <mergeCell ref="H322:I322"/>
    <mergeCell ref="J322:K322"/>
    <mergeCell ref="H324:I324"/>
    <mergeCell ref="J324:K324"/>
    <mergeCell ref="L324:M324"/>
    <mergeCell ref="N322:O322"/>
    <mergeCell ref="A323:C323"/>
    <mergeCell ref="D323:E323"/>
    <mergeCell ref="F323:G323"/>
    <mergeCell ref="H323:I323"/>
    <mergeCell ref="J323:K323"/>
    <mergeCell ref="L323:M323"/>
    <mergeCell ref="N324:O324"/>
    <mergeCell ref="F325:O325"/>
    <mergeCell ref="A326:C326"/>
    <mergeCell ref="A327:D327"/>
    <mergeCell ref="F327:H327"/>
    <mergeCell ref="J327:M327"/>
    <mergeCell ref="N327:O327"/>
    <mergeCell ref="A324:C324"/>
    <mergeCell ref="D324:E324"/>
    <mergeCell ref="F324:G324"/>
    <mergeCell ref="A328:D328"/>
    <mergeCell ref="F328:I329"/>
    <mergeCell ref="J328:O329"/>
    <mergeCell ref="A329:E329"/>
    <mergeCell ref="A330:O330"/>
    <mergeCell ref="A331:C331"/>
    <mergeCell ref="D331:G331"/>
    <mergeCell ref="H331:I331"/>
    <mergeCell ref="J331:O331"/>
    <mergeCell ref="D326:I326"/>
    <mergeCell ref="J326:L326"/>
    <mergeCell ref="M326:O326"/>
    <mergeCell ref="L334:M334"/>
    <mergeCell ref="J332:K332"/>
    <mergeCell ref="L332:M332"/>
    <mergeCell ref="N332:O332"/>
    <mergeCell ref="F333:G333"/>
    <mergeCell ref="H333:I333"/>
    <mergeCell ref="J333:K333"/>
    <mergeCell ref="L333:M333"/>
    <mergeCell ref="N333:O333"/>
    <mergeCell ref="N334:O334"/>
    <mergeCell ref="A332:E333"/>
    <mergeCell ref="F332:G332"/>
    <mergeCell ref="H332:I332"/>
    <mergeCell ref="A334:C334"/>
    <mergeCell ref="D334:E334"/>
    <mergeCell ref="F334:G334"/>
    <mergeCell ref="H334:I334"/>
    <mergeCell ref="J334:K334"/>
    <mergeCell ref="J342:O342"/>
    <mergeCell ref="N335:O335"/>
    <mergeCell ref="F336:O336"/>
    <mergeCell ref="A337:C337"/>
    <mergeCell ref="A338:D338"/>
    <mergeCell ref="F338:H338"/>
    <mergeCell ref="J338:M338"/>
    <mergeCell ref="N338:O338"/>
    <mergeCell ref="A335:C335"/>
    <mergeCell ref="D335:E335"/>
    <mergeCell ref="J344:K344"/>
    <mergeCell ref="L344:M344"/>
    <mergeCell ref="A339:D339"/>
    <mergeCell ref="F339:I340"/>
    <mergeCell ref="J339:O340"/>
    <mergeCell ref="A340:E340"/>
    <mergeCell ref="A341:O341"/>
    <mergeCell ref="A342:C342"/>
    <mergeCell ref="D342:G342"/>
    <mergeCell ref="H342:I342"/>
    <mergeCell ref="D337:I337"/>
    <mergeCell ref="J337:L337"/>
    <mergeCell ref="M337:O337"/>
    <mergeCell ref="F335:G335"/>
    <mergeCell ref="H335:I335"/>
    <mergeCell ref="J335:K335"/>
    <mergeCell ref="L335:M335"/>
    <mergeCell ref="A343:E344"/>
    <mergeCell ref="F343:G343"/>
    <mergeCell ref="H343:I343"/>
    <mergeCell ref="J343:K343"/>
    <mergeCell ref="L343:M343"/>
    <mergeCell ref="N343:O343"/>
    <mergeCell ref="F344:G344"/>
    <mergeCell ref="H344:I344"/>
    <mergeCell ref="F346:G346"/>
    <mergeCell ref="H346:I346"/>
    <mergeCell ref="J346:K346"/>
    <mergeCell ref="L346:M346"/>
    <mergeCell ref="N344:O344"/>
    <mergeCell ref="N346:O346"/>
    <mergeCell ref="A345:C345"/>
    <mergeCell ref="D345:E345"/>
    <mergeCell ref="F345:G345"/>
    <mergeCell ref="H345:I345"/>
    <mergeCell ref="J345:K345"/>
    <mergeCell ref="A346:C346"/>
    <mergeCell ref="D346:E346"/>
    <mergeCell ref="F355:G355"/>
    <mergeCell ref="H355:I355"/>
    <mergeCell ref="J355:K355"/>
    <mergeCell ref="L355:M355"/>
    <mergeCell ref="N355:O355"/>
    <mergeCell ref="A350:D350"/>
    <mergeCell ref="F350:I351"/>
    <mergeCell ref="J350:O351"/>
    <mergeCell ref="A351:E351"/>
    <mergeCell ref="A352:B352"/>
    <mergeCell ref="D348:I348"/>
    <mergeCell ref="J348:L348"/>
    <mergeCell ref="M348:O348"/>
    <mergeCell ref="L345:M345"/>
    <mergeCell ref="N345:O345"/>
    <mergeCell ref="A354:C354"/>
    <mergeCell ref="D354:G354"/>
    <mergeCell ref="H354:I354"/>
    <mergeCell ref="J354:O354"/>
    <mergeCell ref="A355:E356"/>
    <mergeCell ref="N358:O358"/>
    <mergeCell ref="F356:G356"/>
    <mergeCell ref="H356:I356"/>
    <mergeCell ref="J356:K356"/>
    <mergeCell ref="L356:M356"/>
    <mergeCell ref="N356:O356"/>
    <mergeCell ref="A360:C360"/>
    <mergeCell ref="D353:K353"/>
    <mergeCell ref="F347:O347"/>
    <mergeCell ref="A348:C348"/>
    <mergeCell ref="A349:D349"/>
    <mergeCell ref="F349:H349"/>
    <mergeCell ref="J349:M349"/>
    <mergeCell ref="N349:O349"/>
    <mergeCell ref="A361:D361"/>
    <mergeCell ref="F361:H361"/>
    <mergeCell ref="J361:M361"/>
    <mergeCell ref="N361:O361"/>
    <mergeCell ref="L357:M357"/>
    <mergeCell ref="N357:O357"/>
    <mergeCell ref="A358:C358"/>
    <mergeCell ref="D358:E358"/>
    <mergeCell ref="F358:G358"/>
    <mergeCell ref="L367:M367"/>
    <mergeCell ref="A362:D362"/>
    <mergeCell ref="F362:I363"/>
    <mergeCell ref="J362:O363"/>
    <mergeCell ref="A363:E363"/>
    <mergeCell ref="A364:O364"/>
    <mergeCell ref="A365:C365"/>
    <mergeCell ref="D365:G365"/>
    <mergeCell ref="H365:I365"/>
    <mergeCell ref="J365:O365"/>
    <mergeCell ref="D360:I360"/>
    <mergeCell ref="J360:L360"/>
    <mergeCell ref="M360:O360"/>
    <mergeCell ref="F359:O359"/>
    <mergeCell ref="H358:I358"/>
    <mergeCell ref="J358:K358"/>
    <mergeCell ref="L358:M358"/>
    <mergeCell ref="A357:C357"/>
    <mergeCell ref="D357:E357"/>
    <mergeCell ref="F357:G357"/>
    <mergeCell ref="H357:I357"/>
    <mergeCell ref="J357:K357"/>
    <mergeCell ref="N368:O368"/>
    <mergeCell ref="A366:E367"/>
    <mergeCell ref="F366:G366"/>
    <mergeCell ref="H366:I366"/>
    <mergeCell ref="J366:K366"/>
    <mergeCell ref="L366:M366"/>
    <mergeCell ref="N366:O366"/>
    <mergeCell ref="F367:G367"/>
    <mergeCell ref="H367:I367"/>
    <mergeCell ref="J367:K367"/>
    <mergeCell ref="H369:I369"/>
    <mergeCell ref="J369:K369"/>
    <mergeCell ref="L369:M369"/>
    <mergeCell ref="N367:O367"/>
    <mergeCell ref="A368:C368"/>
    <mergeCell ref="D368:E368"/>
    <mergeCell ref="F368:G368"/>
    <mergeCell ref="H368:I368"/>
    <mergeCell ref="J368:K368"/>
    <mergeCell ref="L368:M368"/>
    <mergeCell ref="N369:O369"/>
    <mergeCell ref="F370:O370"/>
    <mergeCell ref="A371:C371"/>
    <mergeCell ref="A372:D372"/>
    <mergeCell ref="F372:H372"/>
    <mergeCell ref="J372:M372"/>
    <mergeCell ref="N372:O372"/>
    <mergeCell ref="A369:C369"/>
    <mergeCell ref="D369:E369"/>
    <mergeCell ref="F369:G369"/>
    <mergeCell ref="A373:D373"/>
    <mergeCell ref="F373:I374"/>
    <mergeCell ref="J373:O374"/>
    <mergeCell ref="A374:E374"/>
    <mergeCell ref="A375:O375"/>
    <mergeCell ref="A376:C376"/>
    <mergeCell ref="D376:G376"/>
    <mergeCell ref="H376:I376"/>
    <mergeCell ref="J376:O376"/>
    <mergeCell ref="D371:I371"/>
    <mergeCell ref="J371:L371"/>
    <mergeCell ref="M371:O371"/>
    <mergeCell ref="L379:M379"/>
    <mergeCell ref="J377:K377"/>
    <mergeCell ref="L377:M377"/>
    <mergeCell ref="N377:O377"/>
    <mergeCell ref="F378:G378"/>
    <mergeCell ref="H378:I378"/>
    <mergeCell ref="J378:K378"/>
    <mergeCell ref="L378:M378"/>
    <mergeCell ref="N378:O378"/>
    <mergeCell ref="N379:O379"/>
    <mergeCell ref="A377:E378"/>
    <mergeCell ref="F377:G377"/>
    <mergeCell ref="H377:I377"/>
    <mergeCell ref="A379:C379"/>
    <mergeCell ref="D379:E379"/>
    <mergeCell ref="F379:G379"/>
    <mergeCell ref="H379:I379"/>
    <mergeCell ref="J379:K379"/>
    <mergeCell ref="J387:O387"/>
    <mergeCell ref="N380:O380"/>
    <mergeCell ref="F381:O381"/>
    <mergeCell ref="A382:C382"/>
    <mergeCell ref="A383:D383"/>
    <mergeCell ref="F383:H383"/>
    <mergeCell ref="J383:M383"/>
    <mergeCell ref="N383:O383"/>
    <mergeCell ref="A380:C380"/>
    <mergeCell ref="D380:E380"/>
    <mergeCell ref="J389:K389"/>
    <mergeCell ref="L389:M389"/>
    <mergeCell ref="A384:D384"/>
    <mergeCell ref="F384:I385"/>
    <mergeCell ref="J384:O385"/>
    <mergeCell ref="A385:E385"/>
    <mergeCell ref="A386:O386"/>
    <mergeCell ref="A387:C387"/>
    <mergeCell ref="D387:G387"/>
    <mergeCell ref="H387:I387"/>
    <mergeCell ref="D382:I382"/>
    <mergeCell ref="J382:L382"/>
    <mergeCell ref="M382:O382"/>
    <mergeCell ref="F380:G380"/>
    <mergeCell ref="H380:I380"/>
    <mergeCell ref="J380:K380"/>
    <mergeCell ref="L380:M380"/>
    <mergeCell ref="A388:E389"/>
    <mergeCell ref="F388:G388"/>
    <mergeCell ref="H388:I388"/>
    <mergeCell ref="J388:K388"/>
    <mergeCell ref="L388:M388"/>
    <mergeCell ref="N388:O388"/>
    <mergeCell ref="F389:G389"/>
    <mergeCell ref="H389:I389"/>
    <mergeCell ref="F391:G391"/>
    <mergeCell ref="H391:I391"/>
    <mergeCell ref="J391:K391"/>
    <mergeCell ref="L391:M391"/>
    <mergeCell ref="N389:O389"/>
    <mergeCell ref="N391:O391"/>
    <mergeCell ref="A390:C390"/>
    <mergeCell ref="D390:E390"/>
    <mergeCell ref="F390:G390"/>
    <mergeCell ref="H390:I390"/>
    <mergeCell ref="J390:K390"/>
    <mergeCell ref="A391:C391"/>
    <mergeCell ref="D391:E391"/>
    <mergeCell ref="F400:G400"/>
    <mergeCell ref="H400:I400"/>
    <mergeCell ref="J400:K400"/>
    <mergeCell ref="L400:M400"/>
    <mergeCell ref="N400:O400"/>
    <mergeCell ref="A395:D395"/>
    <mergeCell ref="F395:I396"/>
    <mergeCell ref="J395:O396"/>
    <mergeCell ref="A396:E396"/>
    <mergeCell ref="A397:B397"/>
    <mergeCell ref="D393:I393"/>
    <mergeCell ref="J393:L393"/>
    <mergeCell ref="M393:O393"/>
    <mergeCell ref="L390:M390"/>
    <mergeCell ref="N390:O390"/>
    <mergeCell ref="A399:C399"/>
    <mergeCell ref="D399:G399"/>
    <mergeCell ref="H399:I399"/>
    <mergeCell ref="J399:O399"/>
    <mergeCell ref="A400:E401"/>
    <mergeCell ref="N403:O403"/>
    <mergeCell ref="F401:G401"/>
    <mergeCell ref="H401:I401"/>
    <mergeCell ref="J401:K401"/>
    <mergeCell ref="L401:M401"/>
    <mergeCell ref="N401:O401"/>
    <mergeCell ref="A405:C405"/>
    <mergeCell ref="D398:K398"/>
    <mergeCell ref="F392:O392"/>
    <mergeCell ref="A393:C393"/>
    <mergeCell ref="A394:D394"/>
    <mergeCell ref="F394:H394"/>
    <mergeCell ref="J394:M394"/>
    <mergeCell ref="N394:O394"/>
    <mergeCell ref="A406:D406"/>
    <mergeCell ref="F406:H406"/>
    <mergeCell ref="J406:M406"/>
    <mergeCell ref="N406:O406"/>
    <mergeCell ref="L402:M402"/>
    <mergeCell ref="N402:O402"/>
    <mergeCell ref="A403:C403"/>
    <mergeCell ref="D403:E403"/>
    <mergeCell ref="F403:G403"/>
    <mergeCell ref="L412:M412"/>
    <mergeCell ref="A407:D407"/>
    <mergeCell ref="F407:I408"/>
    <mergeCell ref="J407:O408"/>
    <mergeCell ref="A408:E408"/>
    <mergeCell ref="A409:O409"/>
    <mergeCell ref="A410:C410"/>
    <mergeCell ref="D410:G410"/>
    <mergeCell ref="H410:I410"/>
    <mergeCell ref="J410:O410"/>
    <mergeCell ref="D405:I405"/>
    <mergeCell ref="J405:L405"/>
    <mergeCell ref="M405:O405"/>
    <mergeCell ref="F404:O404"/>
    <mergeCell ref="H403:I403"/>
    <mergeCell ref="J403:K403"/>
    <mergeCell ref="L403:M403"/>
    <mergeCell ref="A402:C402"/>
    <mergeCell ref="D402:E402"/>
    <mergeCell ref="F402:G402"/>
    <mergeCell ref="H402:I402"/>
    <mergeCell ref="J402:K402"/>
    <mergeCell ref="N413:O413"/>
    <mergeCell ref="A411:E412"/>
    <mergeCell ref="F411:G411"/>
    <mergeCell ref="H411:I411"/>
    <mergeCell ref="J411:K411"/>
    <mergeCell ref="L411:M411"/>
    <mergeCell ref="N411:O411"/>
    <mergeCell ref="F412:G412"/>
    <mergeCell ref="H412:I412"/>
    <mergeCell ref="J412:K412"/>
    <mergeCell ref="H414:I414"/>
    <mergeCell ref="J414:K414"/>
    <mergeCell ref="L414:M414"/>
    <mergeCell ref="N412:O412"/>
    <mergeCell ref="A413:C413"/>
    <mergeCell ref="D413:E413"/>
    <mergeCell ref="F413:G413"/>
    <mergeCell ref="H413:I413"/>
    <mergeCell ref="J413:K413"/>
    <mergeCell ref="L413:M413"/>
    <mergeCell ref="N414:O414"/>
    <mergeCell ref="F415:O415"/>
    <mergeCell ref="A416:C416"/>
    <mergeCell ref="A417:D417"/>
    <mergeCell ref="F417:H417"/>
    <mergeCell ref="J417:M417"/>
    <mergeCell ref="N417:O417"/>
    <mergeCell ref="A414:C414"/>
    <mergeCell ref="D414:E414"/>
    <mergeCell ref="F414:G414"/>
    <mergeCell ref="A418:D418"/>
    <mergeCell ref="F418:I419"/>
    <mergeCell ref="J418:O419"/>
    <mergeCell ref="A419:E419"/>
    <mergeCell ref="A420:O420"/>
    <mergeCell ref="A421:C421"/>
    <mergeCell ref="D421:G421"/>
    <mergeCell ref="H421:I421"/>
    <mergeCell ref="J421:O421"/>
    <mergeCell ref="D416:I416"/>
    <mergeCell ref="J416:L416"/>
    <mergeCell ref="M416:O416"/>
    <mergeCell ref="L424:M424"/>
    <mergeCell ref="J422:K422"/>
    <mergeCell ref="L422:M422"/>
    <mergeCell ref="N422:O422"/>
    <mergeCell ref="F423:G423"/>
    <mergeCell ref="H423:I423"/>
    <mergeCell ref="J423:K423"/>
    <mergeCell ref="L423:M423"/>
    <mergeCell ref="N423:O423"/>
    <mergeCell ref="N424:O424"/>
    <mergeCell ref="A422:E423"/>
    <mergeCell ref="F422:G422"/>
    <mergeCell ref="H422:I422"/>
    <mergeCell ref="A424:C424"/>
    <mergeCell ref="D424:E424"/>
    <mergeCell ref="F424:G424"/>
    <mergeCell ref="H424:I424"/>
    <mergeCell ref="J424:K424"/>
    <mergeCell ref="J432:O432"/>
    <mergeCell ref="N425:O425"/>
    <mergeCell ref="F426:O426"/>
    <mergeCell ref="A427:C427"/>
    <mergeCell ref="A428:D428"/>
    <mergeCell ref="F428:H428"/>
    <mergeCell ref="J428:M428"/>
    <mergeCell ref="N428:O428"/>
    <mergeCell ref="A425:C425"/>
    <mergeCell ref="D425:E425"/>
    <mergeCell ref="J434:K434"/>
    <mergeCell ref="L434:M434"/>
    <mergeCell ref="A429:D429"/>
    <mergeCell ref="F429:I430"/>
    <mergeCell ref="J429:O430"/>
    <mergeCell ref="A430:E430"/>
    <mergeCell ref="A431:O431"/>
    <mergeCell ref="A432:C432"/>
    <mergeCell ref="D432:G432"/>
    <mergeCell ref="H432:I432"/>
    <mergeCell ref="D427:I427"/>
    <mergeCell ref="J427:L427"/>
    <mergeCell ref="M427:O427"/>
    <mergeCell ref="F425:G425"/>
    <mergeCell ref="H425:I425"/>
    <mergeCell ref="J425:K425"/>
    <mergeCell ref="L425:M425"/>
    <mergeCell ref="A433:E434"/>
    <mergeCell ref="F433:G433"/>
    <mergeCell ref="H433:I433"/>
    <mergeCell ref="J433:K433"/>
    <mergeCell ref="L433:M433"/>
    <mergeCell ref="N433:O433"/>
    <mergeCell ref="F434:G434"/>
    <mergeCell ref="H434:I434"/>
    <mergeCell ref="F436:G436"/>
    <mergeCell ref="H436:I436"/>
    <mergeCell ref="J436:K436"/>
    <mergeCell ref="L436:M436"/>
    <mergeCell ref="N434:O434"/>
    <mergeCell ref="N436:O436"/>
    <mergeCell ref="A435:C435"/>
    <mergeCell ref="D435:E435"/>
    <mergeCell ref="F435:G435"/>
    <mergeCell ref="H435:I435"/>
    <mergeCell ref="J435:K435"/>
    <mergeCell ref="A436:C436"/>
    <mergeCell ref="D436:E436"/>
    <mergeCell ref="F445:G445"/>
    <mergeCell ref="H445:I445"/>
    <mergeCell ref="J445:K445"/>
    <mergeCell ref="L445:M445"/>
    <mergeCell ref="N445:O445"/>
    <mergeCell ref="A440:D440"/>
    <mergeCell ref="F440:I441"/>
    <mergeCell ref="J440:O441"/>
    <mergeCell ref="A441:E441"/>
    <mergeCell ref="A442:B442"/>
    <mergeCell ref="D438:I438"/>
    <mergeCell ref="J438:L438"/>
    <mergeCell ref="M438:O438"/>
    <mergeCell ref="L435:M435"/>
    <mergeCell ref="N435:O435"/>
    <mergeCell ref="A444:C444"/>
    <mergeCell ref="D444:G444"/>
    <mergeCell ref="H444:I444"/>
    <mergeCell ref="J444:O444"/>
    <mergeCell ref="A445:E446"/>
    <mergeCell ref="N448:O448"/>
    <mergeCell ref="F446:G446"/>
    <mergeCell ref="H446:I446"/>
    <mergeCell ref="J446:K446"/>
    <mergeCell ref="L446:M446"/>
    <mergeCell ref="N446:O446"/>
    <mergeCell ref="A450:C450"/>
    <mergeCell ref="D443:K443"/>
    <mergeCell ref="F437:O437"/>
    <mergeCell ref="A438:C438"/>
    <mergeCell ref="A439:D439"/>
    <mergeCell ref="F439:H439"/>
    <mergeCell ref="J439:M439"/>
    <mergeCell ref="N439:O439"/>
    <mergeCell ref="A451:D451"/>
    <mergeCell ref="F451:H451"/>
    <mergeCell ref="J451:M451"/>
    <mergeCell ref="N451:O451"/>
    <mergeCell ref="L447:M447"/>
    <mergeCell ref="N447:O447"/>
    <mergeCell ref="A448:C448"/>
    <mergeCell ref="D448:E448"/>
    <mergeCell ref="F448:G448"/>
    <mergeCell ref="L457:M457"/>
    <mergeCell ref="A452:D452"/>
    <mergeCell ref="F452:I453"/>
    <mergeCell ref="J452:O453"/>
    <mergeCell ref="A453:E453"/>
    <mergeCell ref="A454:O454"/>
    <mergeCell ref="A455:C455"/>
    <mergeCell ref="D455:G455"/>
    <mergeCell ref="H455:I455"/>
    <mergeCell ref="J455:O455"/>
    <mergeCell ref="D450:I450"/>
    <mergeCell ref="J450:L450"/>
    <mergeCell ref="M450:O450"/>
    <mergeCell ref="F449:O449"/>
    <mergeCell ref="H448:I448"/>
    <mergeCell ref="J448:K448"/>
    <mergeCell ref="L448:M448"/>
    <mergeCell ref="A447:C447"/>
    <mergeCell ref="D447:E447"/>
    <mergeCell ref="F447:G447"/>
    <mergeCell ref="H447:I447"/>
    <mergeCell ref="J447:K447"/>
    <mergeCell ref="N458:O458"/>
    <mergeCell ref="A456:E457"/>
    <mergeCell ref="F456:G456"/>
    <mergeCell ref="H456:I456"/>
    <mergeCell ref="J456:K456"/>
    <mergeCell ref="L456:M456"/>
    <mergeCell ref="N456:O456"/>
    <mergeCell ref="F457:G457"/>
    <mergeCell ref="H457:I457"/>
    <mergeCell ref="J457:K457"/>
    <mergeCell ref="H459:I459"/>
    <mergeCell ref="J459:K459"/>
    <mergeCell ref="L459:M459"/>
    <mergeCell ref="N457:O457"/>
    <mergeCell ref="A458:C458"/>
    <mergeCell ref="D458:E458"/>
    <mergeCell ref="F458:G458"/>
    <mergeCell ref="H458:I458"/>
    <mergeCell ref="J458:K458"/>
    <mergeCell ref="L458:M458"/>
    <mergeCell ref="N459:O459"/>
    <mergeCell ref="F460:O460"/>
    <mergeCell ref="A461:C461"/>
    <mergeCell ref="A462:D462"/>
    <mergeCell ref="F462:H462"/>
    <mergeCell ref="J462:M462"/>
    <mergeCell ref="N462:O462"/>
    <mergeCell ref="A459:C459"/>
    <mergeCell ref="D459:E459"/>
    <mergeCell ref="F459:G459"/>
    <mergeCell ref="A463:D463"/>
    <mergeCell ref="F463:I464"/>
    <mergeCell ref="J463:O464"/>
    <mergeCell ref="A464:E464"/>
    <mergeCell ref="A465:O465"/>
    <mergeCell ref="A466:C466"/>
    <mergeCell ref="D466:G466"/>
    <mergeCell ref="H466:I466"/>
    <mergeCell ref="J466:O466"/>
    <mergeCell ref="D461:I461"/>
    <mergeCell ref="J461:L461"/>
    <mergeCell ref="M461:O461"/>
    <mergeCell ref="L469:M469"/>
    <mergeCell ref="J467:K467"/>
    <mergeCell ref="L467:M467"/>
    <mergeCell ref="N467:O467"/>
    <mergeCell ref="F468:G468"/>
    <mergeCell ref="H468:I468"/>
    <mergeCell ref="J468:K468"/>
    <mergeCell ref="L468:M468"/>
    <mergeCell ref="N468:O468"/>
    <mergeCell ref="N469:O469"/>
    <mergeCell ref="A467:E468"/>
    <mergeCell ref="F467:G467"/>
    <mergeCell ref="H467:I467"/>
    <mergeCell ref="A469:C469"/>
    <mergeCell ref="D469:E469"/>
    <mergeCell ref="F469:G469"/>
    <mergeCell ref="H469:I469"/>
    <mergeCell ref="J469:K469"/>
    <mergeCell ref="J477:O477"/>
    <mergeCell ref="N470:O470"/>
    <mergeCell ref="F471:O471"/>
    <mergeCell ref="A472:C472"/>
    <mergeCell ref="A473:D473"/>
    <mergeCell ref="F473:H473"/>
    <mergeCell ref="J473:M473"/>
    <mergeCell ref="N473:O473"/>
    <mergeCell ref="A470:C470"/>
    <mergeCell ref="D470:E470"/>
    <mergeCell ref="J479:K479"/>
    <mergeCell ref="L479:M479"/>
    <mergeCell ref="A474:D474"/>
    <mergeCell ref="F474:I475"/>
    <mergeCell ref="J474:O475"/>
    <mergeCell ref="A475:E475"/>
    <mergeCell ref="A476:O476"/>
    <mergeCell ref="A477:C477"/>
    <mergeCell ref="D477:G477"/>
    <mergeCell ref="H477:I477"/>
    <mergeCell ref="D472:I472"/>
    <mergeCell ref="J472:L472"/>
    <mergeCell ref="M472:O472"/>
    <mergeCell ref="F470:G470"/>
    <mergeCell ref="H470:I470"/>
    <mergeCell ref="J470:K470"/>
    <mergeCell ref="L470:M470"/>
    <mergeCell ref="A478:E479"/>
    <mergeCell ref="F478:G478"/>
    <mergeCell ref="H478:I478"/>
    <mergeCell ref="J478:K478"/>
    <mergeCell ref="L478:M478"/>
    <mergeCell ref="N478:O478"/>
    <mergeCell ref="F479:G479"/>
    <mergeCell ref="H479:I479"/>
    <mergeCell ref="F481:G481"/>
    <mergeCell ref="H481:I481"/>
    <mergeCell ref="J481:K481"/>
    <mergeCell ref="L481:M481"/>
    <mergeCell ref="N479:O479"/>
    <mergeCell ref="N481:O481"/>
    <mergeCell ref="A480:C480"/>
    <mergeCell ref="D480:E480"/>
    <mergeCell ref="F480:G480"/>
    <mergeCell ref="H480:I480"/>
    <mergeCell ref="J480:K480"/>
    <mergeCell ref="A481:C481"/>
    <mergeCell ref="D481:E481"/>
    <mergeCell ref="F490:G490"/>
    <mergeCell ref="H490:I490"/>
    <mergeCell ref="J490:K490"/>
    <mergeCell ref="L490:M490"/>
    <mergeCell ref="N490:O490"/>
    <mergeCell ref="A485:D485"/>
    <mergeCell ref="F485:I486"/>
    <mergeCell ref="J485:O486"/>
    <mergeCell ref="A486:E486"/>
    <mergeCell ref="A487:B487"/>
    <mergeCell ref="D483:I483"/>
    <mergeCell ref="J483:L483"/>
    <mergeCell ref="M483:O483"/>
    <mergeCell ref="L480:M480"/>
    <mergeCell ref="N480:O480"/>
    <mergeCell ref="A489:C489"/>
    <mergeCell ref="D489:G489"/>
    <mergeCell ref="H489:I489"/>
    <mergeCell ref="J489:O489"/>
    <mergeCell ref="A490:E491"/>
    <mergeCell ref="N493:O493"/>
    <mergeCell ref="F491:G491"/>
    <mergeCell ref="H491:I491"/>
    <mergeCell ref="J491:K491"/>
    <mergeCell ref="L491:M491"/>
    <mergeCell ref="N491:O491"/>
    <mergeCell ref="A495:C495"/>
    <mergeCell ref="D488:K488"/>
    <mergeCell ref="F482:O482"/>
    <mergeCell ref="A483:C483"/>
    <mergeCell ref="A484:D484"/>
    <mergeCell ref="F484:H484"/>
    <mergeCell ref="J484:M484"/>
    <mergeCell ref="N484:O484"/>
    <mergeCell ref="A496:D496"/>
    <mergeCell ref="F496:H496"/>
    <mergeCell ref="J496:M496"/>
    <mergeCell ref="N496:O496"/>
    <mergeCell ref="L492:M492"/>
    <mergeCell ref="N492:O492"/>
    <mergeCell ref="A493:C493"/>
    <mergeCell ref="D493:E493"/>
    <mergeCell ref="F493:G493"/>
    <mergeCell ref="L502:M502"/>
    <mergeCell ref="A497:D497"/>
    <mergeCell ref="F497:I498"/>
    <mergeCell ref="J497:O498"/>
    <mergeCell ref="A498:E498"/>
    <mergeCell ref="A499:O499"/>
    <mergeCell ref="A500:C500"/>
    <mergeCell ref="D500:G500"/>
    <mergeCell ref="H500:I500"/>
    <mergeCell ref="J500:O500"/>
    <mergeCell ref="D495:I495"/>
    <mergeCell ref="J495:L495"/>
    <mergeCell ref="M495:O495"/>
    <mergeCell ref="F494:O494"/>
    <mergeCell ref="H493:I493"/>
    <mergeCell ref="J493:K493"/>
    <mergeCell ref="L493:M493"/>
    <mergeCell ref="A492:C492"/>
    <mergeCell ref="D492:E492"/>
    <mergeCell ref="F492:G492"/>
    <mergeCell ref="H492:I492"/>
    <mergeCell ref="J492:K492"/>
    <mergeCell ref="N503:O503"/>
    <mergeCell ref="A501:E502"/>
    <mergeCell ref="F501:G501"/>
    <mergeCell ref="H501:I501"/>
    <mergeCell ref="J501:K501"/>
    <mergeCell ref="L501:M501"/>
    <mergeCell ref="N501:O501"/>
    <mergeCell ref="F502:G502"/>
    <mergeCell ref="H502:I502"/>
    <mergeCell ref="J502:K502"/>
    <mergeCell ref="H504:I504"/>
    <mergeCell ref="J504:K504"/>
    <mergeCell ref="L504:M504"/>
    <mergeCell ref="N502:O502"/>
    <mergeCell ref="A503:C503"/>
    <mergeCell ref="D503:E503"/>
    <mergeCell ref="F503:G503"/>
    <mergeCell ref="H503:I503"/>
    <mergeCell ref="J503:K503"/>
    <mergeCell ref="L503:M503"/>
    <mergeCell ref="N504:O504"/>
    <mergeCell ref="F505:O505"/>
    <mergeCell ref="A506:C506"/>
    <mergeCell ref="A507:D507"/>
    <mergeCell ref="F507:H507"/>
    <mergeCell ref="J507:M507"/>
    <mergeCell ref="N507:O507"/>
    <mergeCell ref="A504:C504"/>
    <mergeCell ref="D504:E504"/>
    <mergeCell ref="F504:G504"/>
    <mergeCell ref="A508:D508"/>
    <mergeCell ref="F508:I509"/>
    <mergeCell ref="J508:O509"/>
    <mergeCell ref="A509:E509"/>
    <mergeCell ref="A510:O510"/>
    <mergeCell ref="A511:C511"/>
    <mergeCell ref="D511:G511"/>
    <mergeCell ref="H511:I511"/>
    <mergeCell ref="J511:O511"/>
    <mergeCell ref="D506:I506"/>
    <mergeCell ref="J506:L506"/>
    <mergeCell ref="M506:O506"/>
    <mergeCell ref="J512:K512"/>
    <mergeCell ref="L512:M512"/>
    <mergeCell ref="N512:O512"/>
    <mergeCell ref="F513:G513"/>
    <mergeCell ref="H513:I513"/>
    <mergeCell ref="J513:K513"/>
    <mergeCell ref="L513:M513"/>
    <mergeCell ref="N514:O514"/>
    <mergeCell ref="A512:E513"/>
    <mergeCell ref="F512:G512"/>
    <mergeCell ref="H512:I512"/>
    <mergeCell ref="A514:C514"/>
    <mergeCell ref="D514:E514"/>
    <mergeCell ref="F514:G514"/>
    <mergeCell ref="H514:I514"/>
    <mergeCell ref="J514:K514"/>
    <mergeCell ref="L514:M514"/>
    <mergeCell ref="N513:O513"/>
    <mergeCell ref="A517:C517"/>
    <mergeCell ref="A518:D518"/>
    <mergeCell ref="F518:H518"/>
    <mergeCell ref="J518:M518"/>
    <mergeCell ref="N518:O518"/>
    <mergeCell ref="A515:C515"/>
    <mergeCell ref="D515:E515"/>
    <mergeCell ref="F515:G515"/>
    <mergeCell ref="H515:I515"/>
    <mergeCell ref="J515:K515"/>
    <mergeCell ref="L524:M524"/>
    <mergeCell ref="A519:D519"/>
    <mergeCell ref="F519:I520"/>
    <mergeCell ref="J519:O520"/>
    <mergeCell ref="A520:E520"/>
    <mergeCell ref="A521:O521"/>
    <mergeCell ref="A522:C522"/>
    <mergeCell ref="D522:G522"/>
    <mergeCell ref="H522:I522"/>
    <mergeCell ref="J522:O522"/>
    <mergeCell ref="D517:I517"/>
    <mergeCell ref="J517:L517"/>
    <mergeCell ref="M517:O517"/>
    <mergeCell ref="N515:O515"/>
    <mergeCell ref="F516:O516"/>
    <mergeCell ref="L515:M515"/>
    <mergeCell ref="N525:O525"/>
    <mergeCell ref="A523:E524"/>
    <mergeCell ref="F523:G523"/>
    <mergeCell ref="H523:I523"/>
    <mergeCell ref="J523:K523"/>
    <mergeCell ref="L523:M523"/>
    <mergeCell ref="N523:O523"/>
    <mergeCell ref="F524:G524"/>
    <mergeCell ref="H524:I524"/>
    <mergeCell ref="J524:K524"/>
    <mergeCell ref="H526:I526"/>
    <mergeCell ref="J526:K526"/>
    <mergeCell ref="L526:M526"/>
    <mergeCell ref="N524:O524"/>
    <mergeCell ref="A525:C525"/>
    <mergeCell ref="D525:E525"/>
    <mergeCell ref="F525:G525"/>
    <mergeCell ref="H525:I525"/>
    <mergeCell ref="J525:K525"/>
    <mergeCell ref="L525:M525"/>
    <mergeCell ref="N526:O526"/>
    <mergeCell ref="F527:O527"/>
    <mergeCell ref="A528:C528"/>
    <mergeCell ref="A529:D529"/>
    <mergeCell ref="F529:H529"/>
    <mergeCell ref="J529:M529"/>
    <mergeCell ref="N529:O529"/>
    <mergeCell ref="A526:C526"/>
    <mergeCell ref="D526:E526"/>
    <mergeCell ref="F526:G526"/>
    <mergeCell ref="A530:D530"/>
    <mergeCell ref="F530:I531"/>
    <mergeCell ref="J530:O531"/>
    <mergeCell ref="A531:E531"/>
    <mergeCell ref="A532:B532"/>
    <mergeCell ref="D533:K533"/>
    <mergeCell ref="A534:C534"/>
    <mergeCell ref="D534:G534"/>
    <mergeCell ref="H534:I534"/>
    <mergeCell ref="J534:O534"/>
    <mergeCell ref="D528:I528"/>
    <mergeCell ref="J528:L528"/>
    <mergeCell ref="M528:O528"/>
    <mergeCell ref="A535:E536"/>
    <mergeCell ref="F535:G535"/>
    <mergeCell ref="H535:I535"/>
    <mergeCell ref="J535:K535"/>
    <mergeCell ref="L535:M535"/>
    <mergeCell ref="N535:O535"/>
    <mergeCell ref="H536:I536"/>
    <mergeCell ref="J536:K536"/>
    <mergeCell ref="L536:M536"/>
    <mergeCell ref="N536:O536"/>
    <mergeCell ref="A537:C537"/>
    <mergeCell ref="D537:E537"/>
    <mergeCell ref="F537:G537"/>
    <mergeCell ref="H537:I537"/>
    <mergeCell ref="J537:K537"/>
    <mergeCell ref="A538:C538"/>
    <mergeCell ref="D538:E538"/>
    <mergeCell ref="F538:G538"/>
    <mergeCell ref="H538:I538"/>
    <mergeCell ref="J538:K538"/>
    <mergeCell ref="L538:M538"/>
    <mergeCell ref="L537:M537"/>
    <mergeCell ref="N537:O537"/>
    <mergeCell ref="N538:O538"/>
    <mergeCell ref="F536:G536"/>
    <mergeCell ref="A545:C545"/>
    <mergeCell ref="D545:G545"/>
    <mergeCell ref="H545:I545"/>
    <mergeCell ref="J545:O545"/>
    <mergeCell ref="F539:O539"/>
    <mergeCell ref="A540:C540"/>
    <mergeCell ref="A541:D541"/>
    <mergeCell ref="F541:H541"/>
    <mergeCell ref="J541:M541"/>
    <mergeCell ref="N541:O541"/>
    <mergeCell ref="N546:O546"/>
    <mergeCell ref="F547:G547"/>
    <mergeCell ref="H547:I547"/>
    <mergeCell ref="J547:K547"/>
    <mergeCell ref="L547:M547"/>
    <mergeCell ref="A542:D542"/>
    <mergeCell ref="F542:I543"/>
    <mergeCell ref="J542:O543"/>
    <mergeCell ref="A543:E543"/>
    <mergeCell ref="A544:O544"/>
    <mergeCell ref="D540:I540"/>
    <mergeCell ref="J540:L540"/>
    <mergeCell ref="M540:O540"/>
    <mergeCell ref="F548:G548"/>
    <mergeCell ref="H548:I548"/>
    <mergeCell ref="J548:K548"/>
    <mergeCell ref="L548:M548"/>
    <mergeCell ref="J546:K546"/>
    <mergeCell ref="L546:M546"/>
    <mergeCell ref="H549:I549"/>
    <mergeCell ref="J549:K549"/>
    <mergeCell ref="L549:M549"/>
    <mergeCell ref="N547:O547"/>
    <mergeCell ref="N548:O548"/>
    <mergeCell ref="A546:E547"/>
    <mergeCell ref="F546:G546"/>
    <mergeCell ref="H546:I546"/>
    <mergeCell ref="A548:C548"/>
    <mergeCell ref="D548:E548"/>
    <mergeCell ref="N549:O549"/>
    <mergeCell ref="F550:O550"/>
    <mergeCell ref="A551:C551"/>
    <mergeCell ref="A552:D552"/>
    <mergeCell ref="F552:H552"/>
    <mergeCell ref="J552:M552"/>
    <mergeCell ref="N552:O552"/>
    <mergeCell ref="A549:C549"/>
    <mergeCell ref="D549:E549"/>
    <mergeCell ref="F549:G549"/>
    <mergeCell ref="L558:M558"/>
    <mergeCell ref="A553:D553"/>
    <mergeCell ref="F553:I554"/>
    <mergeCell ref="J553:O554"/>
    <mergeCell ref="A554:E554"/>
    <mergeCell ref="A555:O555"/>
    <mergeCell ref="A556:C556"/>
    <mergeCell ref="D556:G556"/>
    <mergeCell ref="H556:I556"/>
    <mergeCell ref="J556:O556"/>
    <mergeCell ref="D551:I551"/>
    <mergeCell ref="J551:L551"/>
    <mergeCell ref="M551:O551"/>
    <mergeCell ref="N559:O559"/>
    <mergeCell ref="A557:E558"/>
    <mergeCell ref="F557:G557"/>
    <mergeCell ref="H557:I557"/>
    <mergeCell ref="J557:K557"/>
    <mergeCell ref="L557:M557"/>
    <mergeCell ref="N557:O557"/>
    <mergeCell ref="F558:G558"/>
    <mergeCell ref="H558:I558"/>
    <mergeCell ref="J558:K558"/>
    <mergeCell ref="H560:I560"/>
    <mergeCell ref="J560:K560"/>
    <mergeCell ref="L560:M560"/>
    <mergeCell ref="N558:O558"/>
    <mergeCell ref="A559:C559"/>
    <mergeCell ref="D559:E559"/>
    <mergeCell ref="F559:G559"/>
    <mergeCell ref="H559:I559"/>
    <mergeCell ref="J559:K559"/>
    <mergeCell ref="L559:M559"/>
    <mergeCell ref="N560:O560"/>
    <mergeCell ref="F561:O561"/>
    <mergeCell ref="A562:C562"/>
    <mergeCell ref="A563:D563"/>
    <mergeCell ref="F563:H563"/>
    <mergeCell ref="J563:M563"/>
    <mergeCell ref="N563:O563"/>
    <mergeCell ref="A560:C560"/>
    <mergeCell ref="D560:E560"/>
    <mergeCell ref="F560:G560"/>
    <mergeCell ref="A564:D564"/>
    <mergeCell ref="F564:I565"/>
    <mergeCell ref="J564:O565"/>
    <mergeCell ref="A565:E565"/>
    <mergeCell ref="A566:O566"/>
    <mergeCell ref="A567:C567"/>
    <mergeCell ref="D567:G567"/>
    <mergeCell ref="H567:I567"/>
    <mergeCell ref="J567:O567"/>
    <mergeCell ref="D562:I562"/>
    <mergeCell ref="J562:L562"/>
    <mergeCell ref="M562:O562"/>
    <mergeCell ref="A568:E569"/>
    <mergeCell ref="F568:G568"/>
    <mergeCell ref="N568:O568"/>
    <mergeCell ref="F569:G569"/>
    <mergeCell ref="H569:I569"/>
    <mergeCell ref="J569:K569"/>
    <mergeCell ref="L569:M569"/>
    <mergeCell ref="N569:O569"/>
    <mergeCell ref="H570:I570"/>
    <mergeCell ref="J570:K570"/>
    <mergeCell ref="L570:M570"/>
    <mergeCell ref="H568:I568"/>
    <mergeCell ref="J568:K568"/>
    <mergeCell ref="L568:M568"/>
    <mergeCell ref="J574:M574"/>
    <mergeCell ref="N574:O574"/>
    <mergeCell ref="A571:C571"/>
    <mergeCell ref="D571:E571"/>
    <mergeCell ref="F571:G571"/>
    <mergeCell ref="H571:I571"/>
    <mergeCell ref="J571:K571"/>
    <mergeCell ref="A574:D574"/>
    <mergeCell ref="D573:I573"/>
    <mergeCell ref="J573:L573"/>
    <mergeCell ref="A570:C570"/>
    <mergeCell ref="F574:H574"/>
    <mergeCell ref="L571:M571"/>
    <mergeCell ref="M573:O573"/>
    <mergeCell ref="N570:O570"/>
    <mergeCell ref="D570:E570"/>
    <mergeCell ref="F570:G570"/>
    <mergeCell ref="A575:D575"/>
    <mergeCell ref="F575:I576"/>
    <mergeCell ref="J575:O576"/>
    <mergeCell ref="A576:E576"/>
    <mergeCell ref="N571:O571"/>
    <mergeCell ref="F572:O572"/>
    <mergeCell ref="A573:C573"/>
    <mergeCell ref="N34:O34"/>
    <mergeCell ref="A35:D35"/>
    <mergeCell ref="F35:I36"/>
    <mergeCell ref="J35:O36"/>
    <mergeCell ref="A36:E36"/>
    <mergeCell ref="D56:I56"/>
    <mergeCell ref="J56:L56"/>
    <mergeCell ref="M56:O56"/>
    <mergeCell ref="A37:B37"/>
    <mergeCell ref="A39:C39"/>
    <mergeCell ref="F58:I59"/>
    <mergeCell ref="J58:O59"/>
    <mergeCell ref="A58:D58"/>
    <mergeCell ref="A59:E59"/>
    <mergeCell ref="J64:K64"/>
    <mergeCell ref="A67:C67"/>
    <mergeCell ref="A61:C61"/>
    <mergeCell ref="H62:I62"/>
    <mergeCell ref="J62:K62"/>
    <mergeCell ref="A65:C65"/>
    <mergeCell ref="M78:O78"/>
    <mergeCell ref="D90:I90"/>
    <mergeCell ref="J90:L90"/>
    <mergeCell ref="M90:O90"/>
    <mergeCell ref="N88:O88"/>
  </mergeCells>
  <phoneticPr fontId="1" type="noConversion"/>
  <dataValidations xWindow="410" yWindow="818" count="42">
    <dataValidation type="list" errorStyle="warning" allowBlank="1" showInputMessage="1" showErrorMessage="1" error="A drop down list of common inputs is available for use. Select &quot;No&quot; to use the drop down list for input; otherwise, select &quot;Yes&quot; to keep the manual entry input." promptTitle="Other Stream Classification" prompt="Provide any surface water classifications as determined by agencies other than NCDENR, including the NC DPR, NC WRC, the NC DCM, the NC DEH, and the NCMFC." sqref="L42 F42 H42 J42 L75 F75 H75 J75 L53 F53 H53 J53 L64 F64 H64 J64 L87 F87 H87 J87 L120 F120 H120 J120 L98 F98 H98 J98 L109 F109 H109 J109 L559 J559 H559 F559 L165 F165 H165 J165 L143 F143 H143 J143 L154 F154 H154 J154 J548 L548 F548 H548 L210 F210 H210 J210 L188 F188 H188 J188 J570 L570 F570 H570 L222 F222 H222 J222 L255 F255 H255 J255 L233 F233 H233 J233 L244 F244 H244 J244 L267 F267 H267 J267 L300 F300 H300 J300 L278 F278 H278 J278 L289 F289 H289 J289 L312 F312 H312 J312 L345 F345 H345 J345 L323 F323 H323 J323 L334 F334 H334 J334 L357 F357 H357 J357 L390 F390 H390 J390 L368 F368 H368 J368 L379 F379 H379 J379 L402 F402 H402 J402 L435 F435 H435 J435 L413 F413 H413 J413 L424 F424 H424 J424 L447 F447 H447 J447 L480 F480 H480 J480 L458 F458 H458 J458 L469 F469 H469 J469 L492 F492 H492 J492 L525 F525 H525 J525 L503 F503 H503 J503 L514 F514 H514 J514 L537 F537 H537 J537" xr:uid="{00000000-0002-0000-0200-000000000000}">
      <formula1>AddSurWaterDes</formula1>
    </dataValidation>
    <dataValidation allowBlank="1" showErrorMessage="1" promptTitle="Project Number" prompt="If the project is a Transportation Improvement Program (TIP) project, provide the TIP Project Number.  If the project is not part of a TIP project, provide the WBS element." sqref="F9" xr:uid="{00000000-0002-0000-0200-000001000000}"/>
    <dataValidation allowBlank="1" showInputMessage="1" showErrorMessage="1" promptTitle="NCDOT Contact" prompt="Provide contact information for the project NCDOT representative." sqref="D10:G10" xr:uid="{00000000-0002-0000-0200-000002000000}"/>
    <dataValidation allowBlank="1" showInputMessage="1" showErrorMessage="1" promptTitle="Contractor/Designer" prompt="Provide contact information for the project contractor or designer. " sqref="J10:O10" xr:uid="{00000000-0002-0000-0200-000003000000}"/>
    <dataValidation allowBlank="1" showInputMessage="1" showErrorMessage="1" promptTitle="City/Town" prompt="Provide either the municipality in which the project takes place, or the nearest municipality to the project." sqref="D16" xr:uid="{00000000-0002-0000-0200-000004000000}"/>
    <dataValidation allowBlank="1" showInputMessage="1" showErrorMessage="1" promptTitle="Average Daily Traffic (Existing)" prompt="The existing Average Daily Traffic (ADT) for a roadway may be obtained from NCDOT's Traffic Survey Unit website, http://www.ncdot.org/doh/preconstruct/tpb/traffic_survey/.  Data are presented as Annual Average Daily Traffic." sqref="I24" xr:uid="{00000000-0002-0000-0200-000005000000}"/>
    <dataValidation allowBlank="1" showInputMessage="1" showErrorMessage="1" promptTitle="Existing BUA" prompt="Provide the area of the existing site that is covered by impervious or partially impervious surface.  " sqref="I22" xr:uid="{00000000-0002-0000-0200-000006000000}"/>
    <dataValidation allowBlank="1" showInputMessage="1" showErrorMessage="1" promptTitle="CAMA County" prompt="Indicates whether the project occurs in a county subject to the Coastal Area Management Act (CAMA), administered by the Coastal Resources Commission." sqref="I17:M17" xr:uid="{00000000-0002-0000-0200-000007000000}"/>
    <dataValidation type="list" allowBlank="1" showInputMessage="1" showErrorMessage="1" error="Select County from the drop down list." promptTitle="County(ies)" prompt="Provide the county where the project takes place.  Include more than one county if necessary." sqref="I16:M16" xr:uid="{00000000-0002-0000-0200-000008000000}">
      <formula1>NC_Counties</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River Basin(s)" prompt="Provide the river basin in which the project takes place, from the 17 major river basins identified in North Carolina. Provide more than one river basin if necessary." sqref="F17 D17" xr:uid="{00000000-0002-0000-0200-000009000000}">
      <formula1>River_Basins</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Buffer Rules" prompt="Select the Riparian Area Buffer Rule that applies to your project, if applicable. " sqref="M67 M33 M56 M540 M45 M112 M101 M78 M90 M157 M573 M123 M135 M202 M528 M168 M180 M247 M551 M213 M225 M292 M281 M258 M270 M337 M326 M303 M315 M382 M371 M348 M360 M427 M416 M393 M405 M472 M461 M438 M450 M517 M506 M483 M495 M562" xr:uid="{00000000-0002-0000-0200-00000A000000}">
      <formula1>BufferRules</formula1>
    </dataValidation>
    <dataValidation allowBlank="1" showInputMessage="1" showErrorMessage="1" promptTitle="TIP Number" prompt="If the project is a Transportation Improvement Program (TIP) project, provide the TIP Project Number. For non-road projects, provide the appropriate project number or identifier. Otherwise, leave this cell blank." sqref="G9:H9" xr:uid="{00000000-0002-0000-0200-00000B000000}"/>
    <dataValidation allowBlank="1" showInputMessage="1" showErrorMessage="1" promptTitle="WBS Element" prompt="Provide the Work Breakdown Structure (WBS) element. The WBS element is a project number specific to the SAP management system used by NCDOT." sqref="D9:E9" xr:uid="{00000000-0002-0000-0200-00000C000000}"/>
    <dataValidation allowBlank="1" showInputMessage="1" showErrorMessage="1" promptTitle="General Project Narrative" prompt="Provide general project area info, proposed improvements and any stormwater impacts or pollution prevention/minim. efforts. This area may be used in lieu of subsequent sheets for small/uncomplicated projects, if desired. Alt + Enter advances to next line." sqref="D25:O25" xr:uid="{00000000-0002-0000-0200-00000D000000}"/>
    <dataValidation allowBlank="1" showInputMessage="1" showErrorMessage="1" promptTitle="New Built-Upon Area (NBUA)" prompt="Provide the area of the proposed project that is covered by impervious or partially impervious surface.  " sqref="D22:F22" xr:uid="{00000000-0002-0000-0200-00000E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Project Type" prompt="Provide type of project activity." sqref="K9:L9" xr:uid="{00000000-0002-0000-0200-00000F000000}">
      <formula1>Project_Type</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Other Stream Classification" prompt="Provide any surface water classifications as determined by agencies other than NCDENR, including the NCDPR, NCWRC, the NCDCM, the NCDEH, and the NCMFC." sqref="D42:E42 D75:E75 D53:E53 D64:E64 D87:E87 D120:E120 D98:E98 D109:E109 D559:E559 D165:E165 D143:E143 D154:E154 D548:E548 D210:E210 D188:E188 D570:E570 D222:E222 D255:E255 D233:E233 D244:E244 D267:E267 D300:E300 D278:E278 D289:E289 D312:E312 D345:E345 D323:E323 D334:E334 D357:E357 D390:E390 D368:E368 D379:E379 D402:E402 D435:E435 D413:E413 D424:E424 D447:E447 D480:E480 D458:E458 D469:E469 D492:E492 D525:E525 D503:E503 D514:E514 D537:E537" xr:uid="{00000000-0002-0000-0200-000010000000}">
      <formula1>AddSurWaterDes</formula1>
    </dataValidation>
    <dataValidation allowBlank="1" showInputMessage="1" showErrorMessage="1" promptTitle="Surrounding Land Use" prompt="Provide general information on the project area surrounding land uses." sqref="H20:O20" xr:uid="{00000000-0002-0000-0200-000011000000}"/>
    <dataValidation allowBlank="1" showInputMessage="1" showErrorMessage="1" promptTitle="Typical Cross Section" prompt="Provide a brief description of the design typical cross section, including median types and dimensions, if applicable. Enter &quot;N/A&quot; for non-road projects." sqref="D23:H23" xr:uid="{00000000-0002-0000-0200-000012000000}"/>
    <dataValidation allowBlank="1" showInputMessage="1" showErrorMessage="1" promptTitle="Typical Cross Section" prompt="Provide a brief description of the existing typical cross section, including median types and dimensions, if applicable. Enter &quot;N/A&quot; for non-road projects." sqref="I23:O23" xr:uid="{00000000-0002-0000-0200-000013000000}"/>
    <dataValidation allowBlank="1" showInputMessage="1" showErrorMessage="1" promptTitle="Design/Future AADT Year" prompt="Provide the year for which the predicted AADT was estimated. Enter &quot;N/A&quot; for non-road projects." sqref="H24" xr:uid="{00000000-0002-0000-0200-000014000000}"/>
    <dataValidation allowBlank="1" showInputMessage="1" showErrorMessage="1" promptTitle="Existing AADT Year" prompt="Provide the year in which the AADT estimate or data was recorded. Enter &quot;N/A&quot; for non-road projects." sqref="N24:O24" xr:uid="{00000000-0002-0000-0200-000015000000}"/>
    <dataValidation allowBlank="1" showInputMessage="1" showErrorMessage="1" promptTitle="Ann. Avg. Daily Traffic (Design)" prompt="Provide the estimated design Annual Average Daily Traffic (AADT) within the project area (20-yr projection, typ.).  The proposed AADT may be found as part of preliminary roadway design documents. Enter &quot;N/A&quot; for non-road projects." sqref="E24:F24" xr:uid="{00000000-0002-0000-0200-000016000000}"/>
    <dataValidation allowBlank="1" showInputMessage="1" showErrorMessage="1" promptTitle="Ann Avg Daily Traffic (Existing)" prompt="The existing Annual Average Daily Traffic (AADT) for a roadway may be obtained from NCDOT's Traffic Survey Unit website, http://www.ncdot.org/doh/preconstruct/tpb/traffic_survey/.  Data are presented as AADT. Enter &quot;N/A&quot; for non-road projects." sqref="J24:L24" xr:uid="{00000000-0002-0000-0200-000017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Wetlands Present?" prompt="Using the dropdown menu, indicate whether wetlands are present within the project limits." sqref="D18" xr:uid="{00000000-0002-0000-0200-000018000000}">
      <formula1>YesNo</formula1>
    </dataValidation>
    <dataValidation allowBlank="1" showInputMessage="1" showErrorMessage="1" promptTitle="Surface Water Body" prompt="Provide the first named surface water to which runoff from the project area drains.  For projects draining to multiple named surface water bodies, use the additional sections below. List water bodies in order by station." sqref="D27:G27" xr:uid="{00000000-0002-0000-0200-000019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Primary Classification" prompt="Provide the most specific primary classification for the water body.  For example, water bodies classified as WS-I, are also protected as Class C.  These streams should be identified as WS-I in this cell.  " sqref="H28:I28 H40:I40 H51:I51 H62:I62 H73:I73 H85:I85 H96:I96 H107:I107 H118:I118 H130:I130 H141:I141 H152:I152 H163:I163 H175:I175 H186:I186 H568:I568 H208:I208 H220:I220 H231:I231 H557:I557 H253:I253 H265:I265 H276:I276 H287:I287 H298:I298 H310:I310 H321:I321 H332:I332 H343:I343 H355:I355 H366:I366 H377:I377 H388:I388 H400:I400 H411:I411 H422:I422 H433:I433 H445:I445 H456:I456 H467:I467 H478:I478 H490:I490 H501:I501 H512:I512 H523:I523 H535:I535 H546:I546" xr:uid="{00000000-0002-0000-0200-00001A000000}">
      <formula1>PrimSurWatClass</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Supplemental Classifications" prompt="Provide any supplemental classifications for the water body per NCDENR's Classifications and Standards Unit (CSU).  For more information on supplemental surface water classifications, refer to http://portal.ncdenr.org/web/wq/ps/csu/classifications" sqref="H29:M29 H41:M41 H52:M52 H63:M63 H74:M74 H86:M86 H569:M569 H108:M108 H119:M119 H131:M131 H558:M558 H153:M153 H164:M164 H176:M176 H187:M187 H198:M198 H209:M209 H221:M221 H547:M547 H243:M243 H254:M254 H266:M266 H277:M277 H288:M288 H299:M299 H311:M311 H322:M322 H333:M333 H344:M344 H356:M356 H367:M367 H378:M378 H389:M389 H401:M401 H412:M412 H423:M423 H434:M434 H446:M446 H457:M457 H468:M468 H479:M479 H491:M491 H502:M502 H513:M513 H524:M524 H536:M536" xr:uid="{00000000-0002-0000-0200-00001B000000}">
      <formula1>SuppClass</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Impairments" prompt="If the water body is impaired, provide the type of water quality impairment.  Provide all impairments if more than one exists. Impaired waters and their associated impairments are listed in the North Carolina Integrated Report." sqref="D31:M31 D43:M43 D54:M54 D65:M65 D76:M76 D88:M88 D571:M571 D110:M110 D121:M121 H99:I99 F133:G133 D155:M155 D166:M166 D560:M560 D189:M189 D200:M200 D211:M211 D223:M223 F178:G178 D245:M245 D256:M256 D268:M268 D279:M279 D290:M290 D301:M301 D313:M313 D324:M324 D335:M335 D346:M346 D358:M358 D369:M369 D380:M380 D391:M391 D403:M403 D414:M414 D425:M425 D436:M436 D448:M448 D459:M459 D470:M470 D481:M481 D493:M493 D504:M504 D515:M515 D526:M526 D538:M538 D549:M549" xr:uid="{00000000-0002-0000-0200-00001C000000}">
      <formula1>Imp303d</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Aquatic T&amp;E Species?" prompt="Indicate whether any threatened or endangered aquatic species (not terrestrial species) are present in the project area or water body that may affect the way in which stormwater should be managed from the drainage area." sqref="D572 D44 D55 D66 D77 D89 D100 D111 D122 D550 D561 D156 D167 D527 D539 D201 D212 D224 D516 D246 D257 D269 D280 D291 D302 D314 D325 D336 D347 D359 D370 D381 D392 D404 D415 D426 D437 D449 D460 D471 D482 D494 D505" xr:uid="{00000000-0002-0000-0200-00001D000000}">
      <formula1>"Yes,No"</formula1>
    </dataValidation>
    <dataValidation errorStyle="warning" allowBlank="1" showInputMessage="1" error="A drop down list of common inputs is available for use. Select &quot;No&quot; to use the drop down list for input; otherwise, select &quot;Yes&quot; to keep the manual entry input." promptTitle="Aquatic T&amp;E Species" prompt="List any threatened or endangered aquatic species (not terrestrial species) present in the water body and describe any related stormwater management considerations." sqref="F572:O572 F44:O44 F55:O55 F66:O66 F77:O77 F89:O89 F100:O100 F111:O111 F122:O122 F32:O32 F561:O561 F156:O156 F167:O167 F539:O539 F550:O550 F201:O201 F212:O212 F224:O224 F527:O527 F246:O246 F257:O257 F269:O269 F280:O280 F291:O291 F302:O302 F314:O314 F325:O325 F336:O336 F347:O347 F359:O359 F370:O370 F381:O381 F392:O392 F404:O404 F415:O415 F426:O426 F437:O437 F449:O449 F460:O460 F471:O471 F482:O482 F494:O494 F505:O505 F516:O516" xr:uid="{00000000-0002-0000-0200-00001E000000}"/>
    <dataValidation allowBlank="1" showInputMessage="1" showErrorMessage="1" promptTitle="Surface Water Body" prompt="Provide the first named surface water to which runoff from the project area drains.  For projects draining to multiple named surface water bodies, use these additional sections. List water bodies in order by station." sqref="D39:G39 D50:G50 D61:G61 D72:G72 D84:G84 D95:G95 D106:G106 D117:G117 D129:G129 D567:G567 D151:G151 D162:G162 D174:G174 D185:G185 D556:G556 D207:G207 D219:G219 D545:G545 D534:G534 D252:G252 D264:G264 D275:G275 D286:G286 D297:G297 D309:G309 D320:G320 D331:G331 D342:G342 D354:G354 D365:G365 D376:G376 D387:G387 D399:G399 D410:G410 D421:G421 D432:G432 D444:G444 D455:G455 D466:G466 D477:G477 D489:G489 D500:G500 D511:G511 D522:G522" xr:uid="{00000000-0002-0000-0200-00001F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Other Stream Classification" prompt="Provide any surface water classifications as determined by agencies other than NCDENR, including the NCDPR, NCWRC, the NCDCM, the NCDEH, and the NCMFC. Other surface water classifications can generally be found in the project's environmental documents." sqref="D30:M30" xr:uid="{00000000-0002-0000-0200-000020000000}">
      <formula1>AddSurWaterDes</formula1>
    </dataValidation>
    <dataValidation allowBlank="1" showInputMessage="1" showErrorMessage="1" promptTitle="Project Length" prompt="Provide linear length of entire project. Enter &quot;N/A&quot; for non-road projects." sqref="D20:E20" xr:uid="{00000000-0002-0000-0200-000021000000}"/>
    <dataValidation allowBlank="1" showInputMessage="1" showErrorMessage="1" promptTitle="NCDWR Stream Index No.:" prompt="Provide the NCDWR stream index number for the water body.  Stream index can be found in the NCDWR Waterbody Reports.  http://portal.ncdenr.org/web/wq/ps/csu/classifications" sqref="J27:O27 J39:O39 J50:O50 J61:O61 J72:O72 J84:O84 J95:O95 J106:O106 J117:O117 J129:O129 J567:O567 J151:O151 J162:O162 J174:O174 J185:O185 J196:O196 J207:O207 J219:O219 J556:O556 J241:O241 J252:O252 J264:O264 J275:O275 J286:O286 J297:O297 J309:O309 J320:O320 J331:O331 J342:O342 J354:O354 J365:O365 J376:O376 J387:O387 J399:O399 J410:O410 J421:O421 J432:O432 J444:O444 J455:O455 J466:O466 J477:O477 J489:O489 J500:O500 J511:O511 J522:O522 J534:O534 J545:O545" xr:uid="{00000000-0002-0000-0200-000022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Bridge Spanning Water Body?" prompt="Indicate whether a bridge spanning the listed water body is included as part of the project. If Yes, be sure to describe all bridge BMPs that were used in the General Project Narrative. Refer to Chapter 9 of the Toolbox for additional information." sqref="E68 E57 E46 E529 E34 E113 E574 E91 E79 E158 E541 E136 E124 E203 E552 E181 E169 E248 E563 E226 E214 E293 E282 E271 E259 E338 E327 E316 E304 E383 E372 E361 E349 E428 E417 E406 E394 E473 E462 E451 E439 E518 E507 E496 E484" xr:uid="{00000000-0002-0000-0200-000023000000}">
      <formula1>YesNo</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Deck Drains Over Buffer?" prompt="Indicate whether deck drains discharge over the riparian buffer. If Yes, provide justification in the General Project Narrative section and then indicate whether dissipator pads were used." sqref="I34 I563 I46 I57 I68 I79 I91 I574 I113 I124 I136 I552 I158 I169 I181 I541 I203 I214 I226 I529 I248 I259 I271 I282 I293 I304 I316 I327 I338 I349 I361 I372 I383 I394 I406 I417 I428 I439 I451 I462 I473 I484 I496 I507 I518" xr:uid="{00000000-0002-0000-0200-000024000000}">
      <formula1>YesNo</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Dissipator Pads Provided?" prompt="Indicate whether dissipator pads were provided in the buffer underneath deck drains. If Yes, describe the dimensions and materials used for the pads. If No, provide justification for why dissipator pads were not provided." sqref="N68:O68 N57:O57 N46:O46 N529:O529 N34:O34 N113:O113 N574:O574 N91:O91 N79:O79 N158:O158 N541:O541 N136:O136 N124:O124 N203:O203 N552:O552 N181:O181 N169:O169 N248:O248 N563:O563 N226:O226 N214:O214 N293:O293 N282:O282 N271:O271 N259:O259 N338:O338 N327:O327 N316:O316 N304:O304 N383:O383 N372:O372 N361:O361 N349:O349 N428:O428 N417:O417 N406:O406 N394:O394 N473:O473 N462:O462 N451:O451 N439:O439 N518:O518 N507:O507 N496:O496 N484:O484" xr:uid="{00000000-0002-0000-0200-000025000000}">
      <formula1>YesNo</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Deck Drains Over Water Body?" prompt="Indicate whether deck drains discharge over the listed water body. If Yes, provide justification in the General Project Narrative section. Specifically, indicate why direct discharge could not be avoided." sqref="E69 E58 E47 E530 E35 E114 E102 E92 E80 E159 E575 E542 E125 E204 E553 E182 E170 E249 E485 E564 E215 E294 E283 E272 E260 E339 E328 E317 E305 E384 E373 E362 E350 E429 E418 E407 E395 E474 E463 E452 E440 E519 E508 E497" xr:uid="{00000000-0002-0000-0200-000026000000}">
      <formula1>YesNo</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Primary Classification" prompt="Provide any additional water body classifications." sqref="J28:M28 J40:M40 J51:M51 J62:M62 J73:M73 J85:M85 J96:M96 J107:M107 J118:M118 J130:M130 J141:M141 J152:M152 J163:M163 J175:M175 J186:M186 J568:M568 J208:M208 J220:M220 J231:M231 J557:M557 J253:M253 J265:M265 J276:M276 J287:M287 J298:M298 J310:M310 J321:M321 J332:M332 J343:M343 J355:M355 J366:M366 J377:M377 J388:M388 J400:M400 J411:M411 J422:M422 J433:M433 J445:M445 J456:M456 J467:M467 J478:M478 J490:M490 J501:M501 J512:M512 J523:M523 J535:M535 J546:M546" xr:uid="{00000000-0002-0000-0200-000027000000}">
      <formula1>PrimSurWatClass</formula1>
    </dataValidation>
    <dataValidation errorStyle="warning" allowBlank="1" showInputMessage="1" showErrorMessage="1" error="A drop down list of common inputs is available for use. Select &quot;No&quot; to use the drop down list for input; otherwise, select &quot;Yes&quot; to keep the manual entry input." promptTitle="NRTR Stream ID" prompt="Provide the ID assigned to the water body in the Natural Resource Technical Report (NRTR). If the ID includes a superscript, denote it by selecting the character and checking the &quot;Superscript&quot; box in the &quot;Font&quot; dialogue box. Or, use the carat symbol (^)." sqref="D33:I33 D45:I45 D67:I67 D78:I78 D90:I90 D101:I101 D112:I112 D123:I123 D135:I135 D56:I56 D157:I157 D168:I168 D180:I180 D573:I573 D202:I202 D213:I213 D225:I225 D562:I562 D247:I247 D258:I258 D270:I270 D281:I281 D292:I292 D303:I303 D315:I315 D326:I326 D337:I337 D348:I348 D360:I360 D371:I371 D382:I382 D393:I393 D405:I405 D416:I416 D427:I427 D438:I438 D450:I450 D461:I461 D472:I472 D483:I483 D495:I495 D506:I506 D517:I517 D528:I528 D540:I540 D551:I551" xr:uid="{00000000-0002-0000-0200-000028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Aquatic T&amp;E Species?" prompt="Indicate whether any threatened or endangered aquatic species (not terrestrial species) are present in the water body that may affect the way in which stormwater should be managed from the drainage area." sqref="D32" xr:uid="{00000000-0002-0000-0200-000029000000}">
      <formula1>"Yes,No"</formula1>
    </dataValidation>
  </dataValidations>
  <hyperlinks>
    <hyperlink ref="D15" r:id="rId2" xr:uid="{00000000-0004-0000-0200-000000000000}"/>
    <hyperlink ref="J15" r:id="rId3" xr:uid="{00000000-0004-0000-0200-000001000000}"/>
  </hyperlinks>
  <printOptions horizontalCentered="1" verticalCentered="1"/>
  <pageMargins left="0.25" right="0.25" top="0.25" bottom="0.25" header="0.3" footer="0.3"/>
  <pageSetup scale="70" orientation="landscape" r:id="rId4"/>
  <rowBreaks count="12" manualBreakCount="12">
    <brk id="36" max="14" man="1"/>
    <brk id="81" max="14" man="1"/>
    <brk id="126" max="14" man="1"/>
    <brk id="171" max="14" man="1"/>
    <brk id="216" max="14" man="1"/>
    <brk id="261" max="14" man="1"/>
    <brk id="306" max="14" man="1"/>
    <brk id="351" max="14" man="1"/>
    <brk id="396" max="14" man="1"/>
    <brk id="441" max="14" man="1"/>
    <brk id="486" max="14" man="1"/>
    <brk id="531" max="14" man="1"/>
  </rowBreaks>
  <drawing r:id="rId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tabColor rgb="FFFFFF99"/>
  </sheetPr>
  <dimension ref="A1:Z322"/>
  <sheetViews>
    <sheetView tabSelected="1" view="pageBreakPreview" topLeftCell="A301" zoomScale="90" zoomScaleNormal="90" zoomScaleSheetLayoutView="90" workbookViewId="0">
      <selection activeCell="C292" sqref="C292:C293"/>
    </sheetView>
  </sheetViews>
  <sheetFormatPr defaultRowHeight="12.75" x14ac:dyDescent="0.2"/>
  <cols>
    <col min="1" max="1" width="7.42578125" style="12" customWidth="1"/>
    <col min="2" max="2" width="23.85546875" style="12" customWidth="1"/>
    <col min="3" max="3" width="10.7109375" style="12" customWidth="1"/>
    <col min="4" max="6" width="9.7109375" style="12" customWidth="1"/>
    <col min="7" max="7" width="11.5703125" style="12" customWidth="1"/>
    <col min="8" max="8" width="15.28515625" style="12" customWidth="1"/>
    <col min="9" max="9" width="11" style="12" customWidth="1"/>
    <col min="10" max="10" width="12.140625" style="12" customWidth="1"/>
    <col min="11" max="15" width="8.85546875" style="12" customWidth="1"/>
    <col min="16" max="16" width="14" style="12" customWidth="1"/>
    <col min="17" max="17" width="9.140625" style="1"/>
    <col min="18" max="18" width="9.140625" style="1" customWidth="1"/>
    <col min="19" max="19" width="22" style="1" bestFit="1" customWidth="1"/>
    <col min="20" max="29" width="9.140625" style="1" customWidth="1"/>
    <col min="30" max="16384" width="9.140625" style="1"/>
  </cols>
  <sheetData>
    <row r="1" spans="1:25" ht="12.75" customHeight="1" thickBot="1" x14ac:dyDescent="0.25">
      <c r="A1" s="531" t="s">
        <v>357</v>
      </c>
      <c r="B1" s="531"/>
      <c r="C1" s="531"/>
      <c r="D1" s="531"/>
      <c r="E1" s="531"/>
      <c r="F1" s="531"/>
      <c r="G1" s="531"/>
      <c r="H1" s="531"/>
      <c r="I1" s="531"/>
      <c r="J1" s="531"/>
      <c r="K1" s="531"/>
      <c r="L1" s="531"/>
      <c r="M1" s="531"/>
      <c r="N1" s="531"/>
      <c r="O1" s="195"/>
      <c r="P1" s="1"/>
      <c r="S1" s="7" t="s">
        <v>768</v>
      </c>
      <c r="T1" s="197">
        <f>'General Project Information'!AA3</f>
        <v>2</v>
      </c>
    </row>
    <row r="2" spans="1:25" ht="16.5" customHeight="1" x14ac:dyDescent="0.2">
      <c r="A2" s="548" t="s">
        <v>73</v>
      </c>
      <c r="B2" s="549"/>
      <c r="C2" s="532" t="s">
        <v>397</v>
      </c>
      <c r="D2" s="533"/>
      <c r="E2" s="533"/>
      <c r="F2" s="533"/>
      <c r="G2" s="533"/>
      <c r="H2" s="533"/>
      <c r="I2" s="533"/>
      <c r="J2" s="533"/>
      <c r="K2" s="533"/>
      <c r="L2" s="533"/>
      <c r="M2" s="533"/>
      <c r="N2" s="533"/>
      <c r="O2" s="533"/>
      <c r="P2" s="534"/>
      <c r="S2" s="1" t="s">
        <v>766</v>
      </c>
      <c r="T2" s="1">
        <f>COUNT(N20,N71,N122,N173,N224,N275)</f>
        <v>6</v>
      </c>
    </row>
    <row r="3" spans="1:25" ht="16.5" customHeight="1" x14ac:dyDescent="0.2">
      <c r="A3" s="550"/>
      <c r="B3" s="551"/>
      <c r="C3" s="535" t="s">
        <v>398</v>
      </c>
      <c r="D3" s="536"/>
      <c r="E3" s="536"/>
      <c r="F3" s="536"/>
      <c r="G3" s="536"/>
      <c r="H3" s="536"/>
      <c r="I3" s="536"/>
      <c r="J3" s="536"/>
      <c r="K3" s="536"/>
      <c r="L3" s="536"/>
      <c r="M3" s="536"/>
      <c r="N3" s="536"/>
      <c r="O3" s="536"/>
      <c r="P3" s="537"/>
      <c r="S3" s="1" t="s">
        <v>767</v>
      </c>
      <c r="T3" s="197">
        <f>T2+T1</f>
        <v>8</v>
      </c>
    </row>
    <row r="4" spans="1:25" ht="16.5" customHeight="1" x14ac:dyDescent="0.2">
      <c r="A4" s="550"/>
      <c r="B4" s="551"/>
      <c r="C4" s="535" t="s">
        <v>399</v>
      </c>
      <c r="D4" s="536"/>
      <c r="E4" s="536"/>
      <c r="F4" s="536"/>
      <c r="G4" s="536"/>
      <c r="H4" s="536"/>
      <c r="I4" s="536"/>
      <c r="J4" s="536"/>
      <c r="K4" s="536"/>
      <c r="L4" s="536"/>
      <c r="M4" s="536"/>
      <c r="N4" s="536"/>
      <c r="O4" s="536"/>
      <c r="P4" s="537"/>
    </row>
    <row r="5" spans="1:25" ht="16.5" customHeight="1" x14ac:dyDescent="0.2">
      <c r="A5" s="550"/>
      <c r="B5" s="551"/>
      <c r="C5" s="535" t="s">
        <v>400</v>
      </c>
      <c r="D5" s="536"/>
      <c r="E5" s="536"/>
      <c r="F5" s="536"/>
      <c r="G5" s="536"/>
      <c r="H5" s="536"/>
      <c r="I5" s="536"/>
      <c r="J5" s="536"/>
      <c r="K5" s="536"/>
      <c r="L5" s="536"/>
      <c r="M5" s="536"/>
      <c r="N5" s="536"/>
      <c r="O5" s="536"/>
      <c r="P5" s="537"/>
    </row>
    <row r="6" spans="1:25" ht="16.5" customHeight="1" x14ac:dyDescent="0.2">
      <c r="A6" s="550"/>
      <c r="B6" s="551"/>
      <c r="C6" s="535" t="s">
        <v>401</v>
      </c>
      <c r="D6" s="536"/>
      <c r="E6" s="536"/>
      <c r="F6" s="536"/>
      <c r="G6" s="536"/>
      <c r="H6" s="536"/>
      <c r="I6" s="536"/>
      <c r="J6" s="536"/>
      <c r="K6" s="536"/>
      <c r="L6" s="536"/>
      <c r="M6" s="536"/>
      <c r="N6" s="536"/>
      <c r="O6" s="536"/>
      <c r="P6" s="537"/>
    </row>
    <row r="7" spans="1:25" ht="16.5" customHeight="1" x14ac:dyDescent="0.2">
      <c r="A7" s="550"/>
      <c r="B7" s="551"/>
      <c r="C7" s="535" t="s">
        <v>402</v>
      </c>
      <c r="D7" s="536"/>
      <c r="E7" s="536"/>
      <c r="F7" s="536"/>
      <c r="G7" s="536"/>
      <c r="H7" s="536"/>
      <c r="I7" s="536"/>
      <c r="J7" s="536"/>
      <c r="K7" s="536"/>
      <c r="L7" s="536"/>
      <c r="M7" s="536"/>
      <c r="N7" s="536"/>
      <c r="O7" s="536"/>
      <c r="P7" s="537"/>
    </row>
    <row r="8" spans="1:25" ht="16.5" customHeight="1" thickBot="1" x14ac:dyDescent="0.25">
      <c r="A8" s="552"/>
      <c r="B8" s="553"/>
      <c r="C8" s="554" t="s">
        <v>403</v>
      </c>
      <c r="D8" s="555"/>
      <c r="E8" s="555"/>
      <c r="F8" s="555"/>
      <c r="G8" s="555"/>
      <c r="H8" s="555"/>
      <c r="I8" s="555"/>
      <c r="J8" s="555"/>
      <c r="K8" s="555"/>
      <c r="L8" s="555"/>
      <c r="M8" s="555"/>
      <c r="N8" s="555"/>
      <c r="O8" s="555"/>
      <c r="P8" s="556"/>
    </row>
    <row r="9" spans="1:25" ht="16.5" customHeight="1" x14ac:dyDescent="0.2">
      <c r="A9" s="542" t="s">
        <v>356</v>
      </c>
      <c r="B9" s="543"/>
      <c r="C9" s="532" t="s">
        <v>404</v>
      </c>
      <c r="D9" s="533"/>
      <c r="E9" s="533"/>
      <c r="F9" s="533"/>
      <c r="G9" s="533"/>
      <c r="H9" s="533"/>
      <c r="I9" s="533"/>
      <c r="J9" s="533"/>
      <c r="K9" s="533"/>
      <c r="L9" s="533"/>
      <c r="M9" s="533"/>
      <c r="N9" s="533"/>
      <c r="O9" s="533"/>
      <c r="P9" s="534"/>
    </row>
    <row r="10" spans="1:25" ht="16.5" customHeight="1" x14ac:dyDescent="0.2">
      <c r="A10" s="544"/>
      <c r="B10" s="545"/>
      <c r="C10" s="535" t="s">
        <v>405</v>
      </c>
      <c r="D10" s="536"/>
      <c r="E10" s="536"/>
      <c r="F10" s="536"/>
      <c r="G10" s="536"/>
      <c r="H10" s="536"/>
      <c r="I10" s="536"/>
      <c r="J10" s="536"/>
      <c r="K10" s="536"/>
      <c r="L10" s="536"/>
      <c r="M10" s="536"/>
      <c r="N10" s="536"/>
      <c r="O10" s="536"/>
      <c r="P10" s="537"/>
    </row>
    <row r="11" spans="1:25" ht="16.5" customHeight="1" thickBot="1" x14ac:dyDescent="0.25">
      <c r="A11" s="546"/>
      <c r="B11" s="547"/>
      <c r="C11" s="554" t="s">
        <v>525</v>
      </c>
      <c r="D11" s="555"/>
      <c r="E11" s="555"/>
      <c r="F11" s="555"/>
      <c r="G11" s="555"/>
      <c r="H11" s="555"/>
      <c r="I11" s="555"/>
      <c r="J11" s="555"/>
      <c r="K11" s="555"/>
      <c r="L11" s="555"/>
      <c r="M11" s="555"/>
      <c r="N11" s="555"/>
      <c r="O11" s="555"/>
      <c r="P11" s="556"/>
    </row>
    <row r="12" spans="1:25" x14ac:dyDescent="0.2">
      <c r="A12" s="1"/>
      <c r="B12" s="1"/>
      <c r="C12" s="1"/>
      <c r="D12" s="1"/>
      <c r="E12" s="1"/>
      <c r="F12" s="1"/>
      <c r="G12" s="1"/>
      <c r="H12" s="1"/>
      <c r="I12" s="1"/>
      <c r="J12" s="1"/>
      <c r="K12" s="1"/>
      <c r="L12" s="1"/>
      <c r="M12" s="1"/>
      <c r="N12" s="1"/>
      <c r="O12" s="1"/>
      <c r="P12" s="1"/>
    </row>
    <row r="13" spans="1:25" ht="48.75" customHeight="1" x14ac:dyDescent="0.2">
      <c r="A13" s="541" t="s">
        <v>789</v>
      </c>
      <c r="B13" s="541"/>
      <c r="C13" s="541"/>
      <c r="D13" s="541"/>
      <c r="E13" s="541"/>
      <c r="F13" s="541"/>
      <c r="G13" s="541"/>
      <c r="H13" s="541"/>
      <c r="I13" s="541"/>
      <c r="J13" s="541"/>
      <c r="K13" s="541"/>
      <c r="L13" s="541"/>
      <c r="M13" s="541"/>
      <c r="N13" s="541"/>
      <c r="O13" s="541"/>
      <c r="P13" s="541"/>
      <c r="Q13" s="150"/>
    </row>
    <row r="14" spans="1:25" ht="26.25" customHeight="1" x14ac:dyDescent="0.2">
      <c r="A14" s="407" t="s">
        <v>1040</v>
      </c>
      <c r="B14" s="407"/>
      <c r="C14" s="407"/>
      <c r="D14" s="407"/>
      <c r="E14" s="407"/>
      <c r="F14" s="407"/>
      <c r="G14" s="407"/>
      <c r="H14" s="407"/>
      <c r="I14" s="407"/>
      <c r="J14" s="407"/>
      <c r="K14" s="407"/>
      <c r="L14" s="407"/>
      <c r="M14" s="407"/>
      <c r="N14" s="407"/>
      <c r="O14" s="407"/>
      <c r="P14" s="407"/>
      <c r="R14" s="28"/>
      <c r="S14" s="28"/>
      <c r="T14" s="15"/>
      <c r="U14" s="44"/>
      <c r="V14" s="44"/>
      <c r="W14" s="16"/>
      <c r="X14" s="15"/>
      <c r="Y14" s="16"/>
    </row>
    <row r="15" spans="1:25" x14ac:dyDescent="0.2">
      <c r="A15" s="407" t="s">
        <v>358</v>
      </c>
      <c r="B15" s="407"/>
      <c r="C15" s="407"/>
      <c r="D15" s="407"/>
      <c r="E15" s="407"/>
      <c r="F15" s="407"/>
      <c r="G15" s="407"/>
      <c r="H15" s="407"/>
      <c r="I15" s="407"/>
      <c r="J15" s="407"/>
      <c r="K15" s="407"/>
      <c r="L15" s="407"/>
      <c r="M15" s="407"/>
      <c r="N15" s="407"/>
      <c r="O15" s="407"/>
      <c r="P15" s="407"/>
      <c r="Q15" s="20"/>
      <c r="S15" s="28"/>
      <c r="T15" s="28"/>
      <c r="U15" s="15"/>
      <c r="V15" s="44"/>
      <c r="W15" s="44"/>
    </row>
    <row r="16" spans="1:25" ht="13.5" thickBot="1" x14ac:dyDescent="0.25">
      <c r="A16" s="19"/>
      <c r="B16" s="19"/>
      <c r="C16" s="19"/>
      <c r="D16" s="19"/>
      <c r="E16" s="19"/>
      <c r="F16" s="19"/>
      <c r="G16" s="19"/>
      <c r="H16" s="19"/>
      <c r="I16" s="19"/>
      <c r="J16" s="19"/>
      <c r="K16" s="19"/>
      <c r="L16" s="19"/>
      <c r="M16" s="19"/>
      <c r="N16" s="19"/>
      <c r="O16" s="19"/>
      <c r="P16" s="19"/>
      <c r="Q16" s="20"/>
      <c r="S16" s="28"/>
      <c r="T16" s="28"/>
      <c r="U16" s="15"/>
      <c r="V16" s="44"/>
      <c r="W16" s="44"/>
    </row>
    <row r="17" spans="1:26" ht="23.25" customHeight="1" x14ac:dyDescent="0.2">
      <c r="A17" s="88"/>
      <c r="B17" s="89"/>
      <c r="C17" s="89"/>
      <c r="D17" s="89"/>
      <c r="E17" s="409" t="s">
        <v>57</v>
      </c>
      <c r="F17" s="409"/>
      <c r="G17" s="409"/>
      <c r="H17" s="409"/>
      <c r="I17" s="409"/>
      <c r="J17" s="409"/>
      <c r="K17" s="409"/>
      <c r="L17" s="89"/>
      <c r="M17" s="89"/>
      <c r="N17" s="89"/>
      <c r="O17" s="89"/>
      <c r="P17" s="101"/>
      <c r="Q17" s="17"/>
      <c r="U17" s="10"/>
      <c r="V17" s="9"/>
      <c r="W17" s="9"/>
      <c r="X17" s="10"/>
    </row>
    <row r="18" spans="1:26" ht="18.75" customHeight="1" x14ac:dyDescent="0.2">
      <c r="A18" s="90"/>
      <c r="B18" s="91"/>
      <c r="C18" s="91"/>
      <c r="D18" s="91"/>
      <c r="E18" s="412" t="s">
        <v>58</v>
      </c>
      <c r="F18" s="412"/>
      <c r="G18" s="412"/>
      <c r="H18" s="412"/>
      <c r="I18" s="412"/>
      <c r="J18" s="412"/>
      <c r="K18" s="412"/>
      <c r="L18" s="91"/>
      <c r="M18" s="91"/>
      <c r="N18" s="91"/>
      <c r="O18" s="91"/>
      <c r="P18" s="102"/>
      <c r="Q18" s="17"/>
      <c r="U18" s="9"/>
      <c r="V18" s="9"/>
      <c r="W18" s="9"/>
      <c r="X18" s="9"/>
    </row>
    <row r="19" spans="1:26" ht="27" customHeight="1" thickBot="1" x14ac:dyDescent="0.25">
      <c r="A19" s="120" t="str">
        <f>'General Project Information'!$A$6</f>
        <v>(Version 2.08; Released April 2018)</v>
      </c>
      <c r="B19" s="99"/>
      <c r="C19" s="99"/>
      <c r="D19" s="100"/>
      <c r="E19" s="414" t="s">
        <v>674</v>
      </c>
      <c r="F19" s="414"/>
      <c r="G19" s="414"/>
      <c r="H19" s="414"/>
      <c r="I19" s="414"/>
      <c r="J19" s="414"/>
      <c r="K19" s="414"/>
      <c r="L19" s="91"/>
      <c r="M19" s="91"/>
      <c r="N19" s="91"/>
      <c r="O19" s="91"/>
      <c r="P19" s="102"/>
      <c r="Q19" s="17"/>
      <c r="R19" s="2"/>
      <c r="U19" s="9"/>
      <c r="V19" s="9"/>
      <c r="W19" s="9"/>
      <c r="X19" s="9"/>
      <c r="Y19" s="9"/>
      <c r="Z19" s="9"/>
    </row>
    <row r="20" spans="1:26" x14ac:dyDescent="0.2">
      <c r="A20" s="557" t="s">
        <v>436</v>
      </c>
      <c r="B20" s="558"/>
      <c r="C20" s="227" t="str">
        <f>'General Project Information'!$C$7</f>
        <v>37673.3.GV3</v>
      </c>
      <c r="D20" s="149" t="s">
        <v>438</v>
      </c>
      <c r="E20" s="121" t="str">
        <f>'General Project Information'!$E$7</f>
        <v>R-2721 A</v>
      </c>
      <c r="F20" s="128"/>
      <c r="G20" s="123" t="s">
        <v>0</v>
      </c>
      <c r="H20" s="121" t="str">
        <f>'General Project Information'!$H$7</f>
        <v xml:space="preserve">Wake       </v>
      </c>
      <c r="I20" s="124"/>
      <c r="J20" s="124"/>
      <c r="K20" s="124"/>
      <c r="L20" s="125"/>
      <c r="M20" s="125" t="s">
        <v>55</v>
      </c>
      <c r="N20" s="153">
        <v>3</v>
      </c>
      <c r="O20" s="126" t="s">
        <v>56</v>
      </c>
      <c r="P20" s="127">
        <f>'General Project Information'!$O$7</f>
        <v>10</v>
      </c>
      <c r="Q20" s="17"/>
      <c r="U20" s="9"/>
      <c r="V20" s="9"/>
      <c r="W20" s="10"/>
      <c r="X20" s="10"/>
      <c r="Y20" s="9"/>
      <c r="Z20" s="9"/>
    </row>
    <row r="21" spans="1:26" ht="17.25" customHeight="1" thickBot="1" x14ac:dyDescent="0.25">
      <c r="A21" s="92"/>
      <c r="B21" s="93"/>
      <c r="C21" s="93"/>
      <c r="D21" s="93"/>
      <c r="E21" s="421" t="s">
        <v>327</v>
      </c>
      <c r="F21" s="421"/>
      <c r="G21" s="421"/>
      <c r="H21" s="421"/>
      <c r="I21" s="421"/>
      <c r="J21" s="421"/>
      <c r="K21" s="93"/>
      <c r="L21" s="93"/>
      <c r="M21" s="93"/>
      <c r="N21" s="93"/>
      <c r="O21" s="93"/>
      <c r="P21" s="105"/>
      <c r="Q21" s="3"/>
      <c r="U21" s="9"/>
      <c r="V21" s="9"/>
      <c r="W21" s="10"/>
      <c r="X21" s="10"/>
      <c r="Z21" s="9"/>
    </row>
    <row r="22" spans="1:26" s="18" customFormat="1" ht="43.5" customHeight="1" x14ac:dyDescent="0.2">
      <c r="A22" s="48" t="s">
        <v>74</v>
      </c>
      <c r="B22" s="49" t="s">
        <v>803</v>
      </c>
      <c r="C22" s="49" t="s">
        <v>648</v>
      </c>
      <c r="D22" s="49" t="s">
        <v>379</v>
      </c>
      <c r="E22" s="137" t="s">
        <v>504</v>
      </c>
      <c r="F22" s="137" t="s">
        <v>505</v>
      </c>
      <c r="G22" s="137" t="s">
        <v>108</v>
      </c>
      <c r="H22" s="151" t="s">
        <v>716</v>
      </c>
      <c r="I22" s="137" t="s">
        <v>97</v>
      </c>
      <c r="J22" s="137" t="s">
        <v>96</v>
      </c>
      <c r="K22" s="137" t="s">
        <v>118</v>
      </c>
      <c r="L22" s="137" t="s">
        <v>322</v>
      </c>
      <c r="M22" s="137" t="s">
        <v>95</v>
      </c>
      <c r="N22" s="137" t="s">
        <v>323</v>
      </c>
      <c r="O22" s="137" t="s">
        <v>119</v>
      </c>
      <c r="P22" s="168" t="s">
        <v>769</v>
      </c>
    </row>
    <row r="23" spans="1:26" customFormat="1" ht="12" customHeight="1" x14ac:dyDescent="0.2">
      <c r="A23" s="505">
        <v>5</v>
      </c>
      <c r="B23" s="54" t="s">
        <v>876</v>
      </c>
      <c r="C23" s="510" t="s">
        <v>854</v>
      </c>
      <c r="D23" s="512">
        <v>0</v>
      </c>
      <c r="E23" s="512">
        <v>6.03</v>
      </c>
      <c r="F23" s="512">
        <v>6</v>
      </c>
      <c r="G23" s="512">
        <v>0.35</v>
      </c>
      <c r="H23" s="529">
        <f>IF(G23="","",G23*100)</f>
        <v>35</v>
      </c>
      <c r="I23" s="516">
        <v>150</v>
      </c>
      <c r="J23" s="518">
        <v>7.3000000000000001E-3</v>
      </c>
      <c r="K23" s="512">
        <v>1.1599999999999999</v>
      </c>
      <c r="L23" s="512">
        <v>1.224</v>
      </c>
      <c r="M23" s="512">
        <v>1.5</v>
      </c>
      <c r="N23" s="512">
        <v>1.3</v>
      </c>
      <c r="O23" s="520" t="s">
        <v>570</v>
      </c>
      <c r="P23" s="507" t="s">
        <v>617</v>
      </c>
    </row>
    <row r="24" spans="1:26" customFormat="1" ht="12" customHeight="1" x14ac:dyDescent="0.2">
      <c r="A24" s="509"/>
      <c r="B24" s="54" t="s">
        <v>877</v>
      </c>
      <c r="C24" s="511"/>
      <c r="D24" s="513"/>
      <c r="E24" s="513"/>
      <c r="F24" s="513"/>
      <c r="G24" s="513"/>
      <c r="H24" s="530"/>
      <c r="I24" s="517"/>
      <c r="J24" s="519"/>
      <c r="K24" s="513"/>
      <c r="L24" s="513"/>
      <c r="M24" s="513"/>
      <c r="N24" s="513"/>
      <c r="O24" s="521"/>
      <c r="P24" s="508"/>
    </row>
    <row r="25" spans="1:26" customFormat="1" ht="12" customHeight="1" x14ac:dyDescent="0.2">
      <c r="A25" s="505">
        <v>5</v>
      </c>
      <c r="B25" s="54" t="s">
        <v>936</v>
      </c>
      <c r="C25" s="510" t="s">
        <v>854</v>
      </c>
      <c r="D25" s="512">
        <v>0</v>
      </c>
      <c r="E25" s="512">
        <v>4</v>
      </c>
      <c r="F25" s="512">
        <v>6</v>
      </c>
      <c r="G25" s="512">
        <v>0.16</v>
      </c>
      <c r="H25" s="529">
        <f>IF(G25="","",G25*100)</f>
        <v>16</v>
      </c>
      <c r="I25" s="516">
        <v>150</v>
      </c>
      <c r="J25" s="518">
        <v>3.5900000000000001E-2</v>
      </c>
      <c r="K25" s="512">
        <v>0.22</v>
      </c>
      <c r="L25" s="512">
        <v>1.5309999999999999</v>
      </c>
      <c r="M25" s="512">
        <v>0.28000000000000003</v>
      </c>
      <c r="N25" s="512">
        <v>1.6</v>
      </c>
      <c r="O25" s="520" t="s">
        <v>570</v>
      </c>
      <c r="P25" s="507" t="s">
        <v>617</v>
      </c>
    </row>
    <row r="26" spans="1:26" customFormat="1" ht="12" customHeight="1" x14ac:dyDescent="0.2">
      <c r="A26" s="509"/>
      <c r="B26" s="54" t="s">
        <v>938</v>
      </c>
      <c r="C26" s="511"/>
      <c r="D26" s="513"/>
      <c r="E26" s="513"/>
      <c r="F26" s="513"/>
      <c r="G26" s="513"/>
      <c r="H26" s="530"/>
      <c r="I26" s="517"/>
      <c r="J26" s="519"/>
      <c r="K26" s="513"/>
      <c r="L26" s="513"/>
      <c r="M26" s="513"/>
      <c r="N26" s="513"/>
      <c r="O26" s="521"/>
      <c r="P26" s="508"/>
    </row>
    <row r="27" spans="1:26" customFormat="1" ht="12" customHeight="1" x14ac:dyDescent="0.2">
      <c r="A27" s="505">
        <v>6</v>
      </c>
      <c r="B27" s="54" t="s">
        <v>878</v>
      </c>
      <c r="C27" s="510" t="s">
        <v>854</v>
      </c>
      <c r="D27" s="512">
        <v>0</v>
      </c>
      <c r="E27" s="512">
        <v>6.88</v>
      </c>
      <c r="F27" s="512">
        <v>4</v>
      </c>
      <c r="G27" s="512">
        <v>0.35</v>
      </c>
      <c r="H27" s="529">
        <f>IF(G27="","",G27*100)</f>
        <v>35</v>
      </c>
      <c r="I27" s="516">
        <v>150</v>
      </c>
      <c r="J27" s="518">
        <v>1.47E-2</v>
      </c>
      <c r="K27" s="512">
        <v>1.1599999999999999</v>
      </c>
      <c r="L27" s="512">
        <v>1.627</v>
      </c>
      <c r="M27" s="512">
        <v>1.5</v>
      </c>
      <c r="N27" s="512">
        <v>1.7</v>
      </c>
      <c r="O27" s="520" t="s">
        <v>570</v>
      </c>
      <c r="P27" s="507" t="s">
        <v>617</v>
      </c>
    </row>
    <row r="28" spans="1:26" ht="12" customHeight="1" x14ac:dyDescent="0.2">
      <c r="A28" s="509"/>
      <c r="B28" s="54" t="s">
        <v>879</v>
      </c>
      <c r="C28" s="511"/>
      <c r="D28" s="513"/>
      <c r="E28" s="513"/>
      <c r="F28" s="513"/>
      <c r="G28" s="513"/>
      <c r="H28" s="530"/>
      <c r="I28" s="517"/>
      <c r="J28" s="519"/>
      <c r="K28" s="513"/>
      <c r="L28" s="513"/>
      <c r="M28" s="513"/>
      <c r="N28" s="513"/>
      <c r="O28" s="521"/>
      <c r="P28" s="508"/>
    </row>
    <row r="29" spans="1:26" ht="12" customHeight="1" x14ac:dyDescent="0.2">
      <c r="A29" s="505">
        <v>6</v>
      </c>
      <c r="B29" s="54" t="s">
        <v>880</v>
      </c>
      <c r="C29" s="510" t="s">
        <v>854</v>
      </c>
      <c r="D29" s="512">
        <v>0</v>
      </c>
      <c r="E29" s="512">
        <v>8</v>
      </c>
      <c r="F29" s="512">
        <v>6.83</v>
      </c>
      <c r="G29" s="512">
        <v>1.06</v>
      </c>
      <c r="H29" s="529">
        <f>IF(G29="","",G29*100)</f>
        <v>106</v>
      </c>
      <c r="I29" s="516">
        <v>450</v>
      </c>
      <c r="J29" s="518">
        <v>1.32E-2</v>
      </c>
      <c r="K29" s="512">
        <v>3.52</v>
      </c>
      <c r="L29" s="512">
        <v>1.919</v>
      </c>
      <c r="M29" s="512">
        <v>4.5</v>
      </c>
      <c r="N29" s="512">
        <v>2.1</v>
      </c>
      <c r="O29" s="520" t="s">
        <v>570</v>
      </c>
      <c r="P29" s="507" t="s">
        <v>617</v>
      </c>
    </row>
    <row r="30" spans="1:26" ht="12" customHeight="1" x14ac:dyDescent="0.2">
      <c r="A30" s="509"/>
      <c r="B30" s="54" t="s">
        <v>881</v>
      </c>
      <c r="C30" s="511"/>
      <c r="D30" s="513"/>
      <c r="E30" s="513"/>
      <c r="F30" s="513"/>
      <c r="G30" s="513"/>
      <c r="H30" s="530"/>
      <c r="I30" s="517"/>
      <c r="J30" s="519"/>
      <c r="K30" s="513"/>
      <c r="L30" s="513"/>
      <c r="M30" s="513"/>
      <c r="N30" s="513"/>
      <c r="O30" s="521"/>
      <c r="P30" s="508"/>
    </row>
    <row r="31" spans="1:26" ht="12" customHeight="1" x14ac:dyDescent="0.2">
      <c r="A31" s="505">
        <v>6</v>
      </c>
      <c r="B31" s="54" t="s">
        <v>881</v>
      </c>
      <c r="C31" s="510" t="s">
        <v>854</v>
      </c>
      <c r="D31" s="512">
        <v>0</v>
      </c>
      <c r="E31" s="512">
        <v>8</v>
      </c>
      <c r="F31" s="512">
        <v>7.49</v>
      </c>
      <c r="G31" s="512">
        <v>1.67</v>
      </c>
      <c r="H31" s="529">
        <f>IF(G31="","",G31*100)</f>
        <v>167</v>
      </c>
      <c r="I31" s="516">
        <v>650</v>
      </c>
      <c r="J31" s="518">
        <v>1.06E-2</v>
      </c>
      <c r="K31" s="512">
        <v>5.62</v>
      </c>
      <c r="L31" s="512">
        <v>1.964</v>
      </c>
      <c r="M31" s="512">
        <v>7.1</v>
      </c>
      <c r="N31" s="512">
        <v>2.1</v>
      </c>
      <c r="O31" s="520" t="s">
        <v>570</v>
      </c>
      <c r="P31" s="507" t="s">
        <v>617</v>
      </c>
    </row>
    <row r="32" spans="1:26" ht="12" customHeight="1" x14ac:dyDescent="0.2">
      <c r="A32" s="509"/>
      <c r="B32" s="54" t="s">
        <v>882</v>
      </c>
      <c r="C32" s="511"/>
      <c r="D32" s="513"/>
      <c r="E32" s="513"/>
      <c r="F32" s="513"/>
      <c r="G32" s="513"/>
      <c r="H32" s="530"/>
      <c r="I32" s="517"/>
      <c r="J32" s="519"/>
      <c r="K32" s="513"/>
      <c r="L32" s="513"/>
      <c r="M32" s="513"/>
      <c r="N32" s="513"/>
      <c r="O32" s="521"/>
      <c r="P32" s="508"/>
    </row>
    <row r="33" spans="1:16" ht="12" customHeight="1" x14ac:dyDescent="0.2">
      <c r="A33" s="505">
        <v>6</v>
      </c>
      <c r="B33" s="54" t="s">
        <v>939</v>
      </c>
      <c r="C33" s="510" t="s">
        <v>854</v>
      </c>
      <c r="D33" s="512">
        <v>0</v>
      </c>
      <c r="E33" s="512">
        <v>6</v>
      </c>
      <c r="F33" s="512">
        <v>4</v>
      </c>
      <c r="G33" s="512">
        <v>0.26</v>
      </c>
      <c r="H33" s="529">
        <f>IF(G33="","",G33*100)</f>
        <v>26</v>
      </c>
      <c r="I33" s="516">
        <v>100</v>
      </c>
      <c r="J33" s="518">
        <v>1.3100000000000001E-2</v>
      </c>
      <c r="K33" s="512">
        <v>0.69</v>
      </c>
      <c r="L33" s="512">
        <v>1.401</v>
      </c>
      <c r="M33" s="512">
        <v>0.88</v>
      </c>
      <c r="N33" s="512">
        <v>1.5</v>
      </c>
      <c r="O33" s="520" t="s">
        <v>570</v>
      </c>
      <c r="P33" s="507" t="s">
        <v>617</v>
      </c>
    </row>
    <row r="34" spans="1:16" ht="12" customHeight="1" x14ac:dyDescent="0.2">
      <c r="A34" s="509"/>
      <c r="B34" s="54" t="s">
        <v>940</v>
      </c>
      <c r="C34" s="511"/>
      <c r="D34" s="513"/>
      <c r="E34" s="513"/>
      <c r="F34" s="513"/>
      <c r="G34" s="513"/>
      <c r="H34" s="530"/>
      <c r="I34" s="517"/>
      <c r="J34" s="519"/>
      <c r="K34" s="513"/>
      <c r="L34" s="513"/>
      <c r="M34" s="513"/>
      <c r="N34" s="513"/>
      <c r="O34" s="521"/>
      <c r="P34" s="508"/>
    </row>
    <row r="35" spans="1:16" ht="12" customHeight="1" x14ac:dyDescent="0.2">
      <c r="A35" s="505">
        <v>6</v>
      </c>
      <c r="B35" s="54" t="s">
        <v>867</v>
      </c>
      <c r="C35" s="510" t="s">
        <v>854</v>
      </c>
      <c r="D35" s="512">
        <v>0</v>
      </c>
      <c r="E35" s="512">
        <v>5</v>
      </c>
      <c r="F35" s="512">
        <v>3.5</v>
      </c>
      <c r="G35" s="512">
        <v>0.14000000000000001</v>
      </c>
      <c r="H35" s="529">
        <f>IF(G35="","",G35*100)</f>
        <v>14.000000000000002</v>
      </c>
      <c r="I35" s="516">
        <v>50</v>
      </c>
      <c r="J35" s="518">
        <v>3.3E-3</v>
      </c>
      <c r="K35" s="512">
        <v>0.51</v>
      </c>
      <c r="L35" s="512">
        <v>0.80100000000000005</v>
      </c>
      <c r="M35" s="512">
        <v>0.6</v>
      </c>
      <c r="N35" s="512">
        <v>0.8</v>
      </c>
      <c r="O35" s="520" t="s">
        <v>570</v>
      </c>
      <c r="P35" s="507" t="s">
        <v>617</v>
      </c>
    </row>
    <row r="36" spans="1:16" s="3" customFormat="1" ht="12" customHeight="1" x14ac:dyDescent="0.2">
      <c r="A36" s="509"/>
      <c r="B36" s="54" t="s">
        <v>868</v>
      </c>
      <c r="C36" s="511"/>
      <c r="D36" s="513"/>
      <c r="E36" s="513"/>
      <c r="F36" s="513"/>
      <c r="G36" s="513"/>
      <c r="H36" s="530"/>
      <c r="I36" s="517"/>
      <c r="J36" s="519"/>
      <c r="K36" s="513"/>
      <c r="L36" s="513"/>
      <c r="M36" s="513"/>
      <c r="N36" s="513"/>
      <c r="O36" s="521"/>
      <c r="P36" s="508"/>
    </row>
    <row r="37" spans="1:16" ht="12" customHeight="1" x14ac:dyDescent="0.2">
      <c r="A37" s="505">
        <v>6</v>
      </c>
      <c r="B37" s="54" t="s">
        <v>868</v>
      </c>
      <c r="C37" s="510" t="s">
        <v>854</v>
      </c>
      <c r="D37" s="512">
        <v>0</v>
      </c>
      <c r="E37" s="512">
        <v>5</v>
      </c>
      <c r="F37" s="512">
        <v>3.6</v>
      </c>
      <c r="G37" s="512">
        <v>0.17</v>
      </c>
      <c r="H37" s="529">
        <f>IF(G37="","",G37*100)</f>
        <v>17</v>
      </c>
      <c r="I37" s="516">
        <v>100</v>
      </c>
      <c r="J37" s="518">
        <v>3.3E-3</v>
      </c>
      <c r="K37" s="512">
        <v>0.6</v>
      </c>
      <c r="L37" s="512">
        <v>0.83199999999999996</v>
      </c>
      <c r="M37" s="512">
        <v>0.74</v>
      </c>
      <c r="N37" s="512">
        <v>0.9</v>
      </c>
      <c r="O37" s="520" t="s">
        <v>570</v>
      </c>
      <c r="P37" s="507" t="s">
        <v>617</v>
      </c>
    </row>
    <row r="38" spans="1:16" ht="12" customHeight="1" x14ac:dyDescent="0.2">
      <c r="A38" s="509"/>
      <c r="B38" s="54" t="s">
        <v>869</v>
      </c>
      <c r="C38" s="511"/>
      <c r="D38" s="513"/>
      <c r="E38" s="513"/>
      <c r="F38" s="513"/>
      <c r="G38" s="513"/>
      <c r="H38" s="530"/>
      <c r="I38" s="517"/>
      <c r="J38" s="519"/>
      <c r="K38" s="513"/>
      <c r="L38" s="513"/>
      <c r="M38" s="513"/>
      <c r="N38" s="513"/>
      <c r="O38" s="521"/>
      <c r="P38" s="508"/>
    </row>
    <row r="39" spans="1:16" ht="12" customHeight="1" x14ac:dyDescent="0.2">
      <c r="A39" s="505">
        <v>6</v>
      </c>
      <c r="B39" s="54" t="s">
        <v>869</v>
      </c>
      <c r="C39" s="510" t="s">
        <v>854</v>
      </c>
      <c r="D39" s="512">
        <v>0</v>
      </c>
      <c r="E39" s="512">
        <v>5</v>
      </c>
      <c r="F39" s="512">
        <v>4.5</v>
      </c>
      <c r="G39" s="512">
        <v>0.23</v>
      </c>
      <c r="H39" s="529">
        <f>IF(G39="","",G39*100)</f>
        <v>23</v>
      </c>
      <c r="I39" s="516">
        <v>132</v>
      </c>
      <c r="J39" s="518">
        <v>3.3E-3</v>
      </c>
      <c r="K39" s="512">
        <v>0.81</v>
      </c>
      <c r="L39" s="512">
        <v>0.877</v>
      </c>
      <c r="M39" s="512">
        <v>1</v>
      </c>
      <c r="N39" s="512">
        <v>0.9</v>
      </c>
      <c r="O39" s="520" t="s">
        <v>570</v>
      </c>
      <c r="P39" s="507" t="s">
        <v>617</v>
      </c>
    </row>
    <row r="40" spans="1:16" ht="12" customHeight="1" x14ac:dyDescent="0.2">
      <c r="A40" s="509"/>
      <c r="B40" s="54" t="s">
        <v>870</v>
      </c>
      <c r="C40" s="511"/>
      <c r="D40" s="513"/>
      <c r="E40" s="513"/>
      <c r="F40" s="513"/>
      <c r="G40" s="513"/>
      <c r="H40" s="530"/>
      <c r="I40" s="517"/>
      <c r="J40" s="519"/>
      <c r="K40" s="513"/>
      <c r="L40" s="513"/>
      <c r="M40" s="513"/>
      <c r="N40" s="513"/>
      <c r="O40" s="521"/>
      <c r="P40" s="508"/>
    </row>
    <row r="41" spans="1:16" ht="12" customHeight="1" x14ac:dyDescent="0.2">
      <c r="A41" s="505">
        <v>6</v>
      </c>
      <c r="B41" s="54" t="s">
        <v>870</v>
      </c>
      <c r="C41" s="510" t="s">
        <v>854</v>
      </c>
      <c r="D41" s="512">
        <v>0</v>
      </c>
      <c r="E41" s="512">
        <v>5</v>
      </c>
      <c r="F41" s="512">
        <v>3</v>
      </c>
      <c r="G41" s="512">
        <v>0.03</v>
      </c>
      <c r="H41" s="529">
        <f>IF(G41="","",G41*100)</f>
        <v>3</v>
      </c>
      <c r="I41" s="516">
        <v>18</v>
      </c>
      <c r="J41" s="518">
        <v>3.3E-3</v>
      </c>
      <c r="K41" s="512">
        <v>0.11</v>
      </c>
      <c r="L41" s="512">
        <v>0.55300000000000005</v>
      </c>
      <c r="M41" s="512">
        <v>0.16</v>
      </c>
      <c r="N41" s="512">
        <v>0.6</v>
      </c>
      <c r="O41" s="520" t="s">
        <v>570</v>
      </c>
      <c r="P41" s="507" t="s">
        <v>617</v>
      </c>
    </row>
    <row r="42" spans="1:16" ht="12" customHeight="1" x14ac:dyDescent="0.2">
      <c r="A42" s="509"/>
      <c r="B42" s="54" t="s">
        <v>871</v>
      </c>
      <c r="C42" s="511"/>
      <c r="D42" s="513"/>
      <c r="E42" s="513"/>
      <c r="F42" s="513"/>
      <c r="G42" s="513"/>
      <c r="H42" s="530"/>
      <c r="I42" s="517"/>
      <c r="J42" s="519"/>
      <c r="K42" s="513"/>
      <c r="L42" s="513"/>
      <c r="M42" s="513"/>
      <c r="N42" s="513"/>
      <c r="O42" s="521"/>
      <c r="P42" s="508"/>
    </row>
    <row r="43" spans="1:16" ht="12" customHeight="1" x14ac:dyDescent="0.2">
      <c r="A43" s="505">
        <v>6</v>
      </c>
      <c r="B43" s="54" t="s">
        <v>941</v>
      </c>
      <c r="C43" s="510" t="s">
        <v>854</v>
      </c>
      <c r="D43" s="512">
        <v>0</v>
      </c>
      <c r="E43" s="512">
        <v>5</v>
      </c>
      <c r="F43" s="512">
        <v>5</v>
      </c>
      <c r="G43" s="512">
        <v>0.53</v>
      </c>
      <c r="H43" s="529">
        <f>IF(G43="","",G43*100)</f>
        <v>53</v>
      </c>
      <c r="I43" s="516">
        <v>150</v>
      </c>
      <c r="J43" s="518">
        <v>4.7000000000000002E-3</v>
      </c>
      <c r="K43" s="512">
        <v>1.9</v>
      </c>
      <c r="L43" s="512">
        <v>1.2250000000000001</v>
      </c>
      <c r="M43" s="512">
        <v>2.4</v>
      </c>
      <c r="N43" s="512">
        <v>1.3</v>
      </c>
      <c r="O43" s="520" t="s">
        <v>570</v>
      </c>
      <c r="P43" s="507" t="s">
        <v>617</v>
      </c>
    </row>
    <row r="44" spans="1:16" ht="12" customHeight="1" x14ac:dyDescent="0.2">
      <c r="A44" s="509"/>
      <c r="B44" s="54" t="s">
        <v>942</v>
      </c>
      <c r="C44" s="511"/>
      <c r="D44" s="513"/>
      <c r="E44" s="513"/>
      <c r="F44" s="513"/>
      <c r="G44" s="513"/>
      <c r="H44" s="530"/>
      <c r="I44" s="517"/>
      <c r="J44" s="519"/>
      <c r="K44" s="513"/>
      <c r="L44" s="513"/>
      <c r="M44" s="513"/>
      <c r="N44" s="513"/>
      <c r="O44" s="521"/>
      <c r="P44" s="508"/>
    </row>
    <row r="45" spans="1:16" ht="12" customHeight="1" x14ac:dyDescent="0.2">
      <c r="A45" s="505">
        <v>6</v>
      </c>
      <c r="B45" s="54" t="s">
        <v>872</v>
      </c>
      <c r="C45" s="510" t="s">
        <v>854</v>
      </c>
      <c r="D45" s="512">
        <v>0</v>
      </c>
      <c r="E45" s="512">
        <v>5</v>
      </c>
      <c r="F45" s="512">
        <v>17.260000000000002</v>
      </c>
      <c r="G45" s="512">
        <v>0.15</v>
      </c>
      <c r="H45" s="529">
        <f>IF(G45="","",G45*100)</f>
        <v>15</v>
      </c>
      <c r="I45" s="516">
        <v>32</v>
      </c>
      <c r="J45" s="518">
        <v>5.0000000000000001E-3</v>
      </c>
      <c r="K45" s="512">
        <v>0.46</v>
      </c>
      <c r="L45" s="512">
        <v>0.72499999999999998</v>
      </c>
      <c r="M45" s="512">
        <v>0.57999999999999996</v>
      </c>
      <c r="N45" s="512">
        <v>0.76800000000000002</v>
      </c>
      <c r="O45" s="520" t="s">
        <v>570</v>
      </c>
      <c r="P45" s="507" t="s">
        <v>617</v>
      </c>
    </row>
    <row r="46" spans="1:16" s="4" customFormat="1" ht="12" customHeight="1" x14ac:dyDescent="0.2">
      <c r="A46" s="509"/>
      <c r="B46" s="54" t="s">
        <v>873</v>
      </c>
      <c r="C46" s="511"/>
      <c r="D46" s="513"/>
      <c r="E46" s="513"/>
      <c r="F46" s="513"/>
      <c r="G46" s="513"/>
      <c r="H46" s="530"/>
      <c r="I46" s="517"/>
      <c r="J46" s="519"/>
      <c r="K46" s="513"/>
      <c r="L46" s="513"/>
      <c r="M46" s="513"/>
      <c r="N46" s="513"/>
      <c r="O46" s="521"/>
      <c r="P46" s="508"/>
    </row>
    <row r="47" spans="1:16" s="4" customFormat="1" ht="12" customHeight="1" x14ac:dyDescent="0.2">
      <c r="A47" s="505">
        <v>6</v>
      </c>
      <c r="B47" s="54" t="s">
        <v>943</v>
      </c>
      <c r="C47" s="510" t="s">
        <v>854</v>
      </c>
      <c r="D47" s="512">
        <v>0</v>
      </c>
      <c r="E47" s="512">
        <v>6</v>
      </c>
      <c r="F47" s="512">
        <v>3</v>
      </c>
      <c r="G47" s="512">
        <v>0.77</v>
      </c>
      <c r="H47" s="529">
        <f>IF(G47="","",G47*100)</f>
        <v>77</v>
      </c>
      <c r="I47" s="516">
        <v>138</v>
      </c>
      <c r="J47" s="518">
        <v>1.12E-2</v>
      </c>
      <c r="K47" s="512">
        <v>1.8</v>
      </c>
      <c r="L47" s="512">
        <v>1.736</v>
      </c>
      <c r="M47" s="512">
        <v>2.4</v>
      </c>
      <c r="N47" s="512">
        <v>1.8</v>
      </c>
      <c r="O47" s="520" t="s">
        <v>570</v>
      </c>
      <c r="P47" s="507" t="s">
        <v>617</v>
      </c>
    </row>
    <row r="48" spans="1:16" ht="12" customHeight="1" x14ac:dyDescent="0.2">
      <c r="A48" s="509"/>
      <c r="B48" s="54" t="s">
        <v>944</v>
      </c>
      <c r="C48" s="511"/>
      <c r="D48" s="513"/>
      <c r="E48" s="513"/>
      <c r="F48" s="513"/>
      <c r="G48" s="513"/>
      <c r="H48" s="530"/>
      <c r="I48" s="517"/>
      <c r="J48" s="519"/>
      <c r="K48" s="513"/>
      <c r="L48" s="513"/>
      <c r="M48" s="513"/>
      <c r="N48" s="513"/>
      <c r="O48" s="521"/>
      <c r="P48" s="508"/>
    </row>
    <row r="49" spans="1:26" ht="12" customHeight="1" x14ac:dyDescent="0.2">
      <c r="A49" s="505">
        <v>6</v>
      </c>
      <c r="B49" s="54" t="s">
        <v>945</v>
      </c>
      <c r="C49" s="510" t="s">
        <v>854</v>
      </c>
      <c r="D49" s="512">
        <v>0</v>
      </c>
      <c r="E49" s="512">
        <v>6</v>
      </c>
      <c r="F49" s="512">
        <v>4</v>
      </c>
      <c r="G49" s="512">
        <v>0.21</v>
      </c>
      <c r="H49" s="529">
        <f>IF(G49="","",G49*100)</f>
        <v>21</v>
      </c>
      <c r="I49" s="516">
        <v>150</v>
      </c>
      <c r="J49" s="518">
        <v>2.7900000000000001E-2</v>
      </c>
      <c r="K49" s="512">
        <v>0.28999999999999998</v>
      </c>
      <c r="L49" s="512">
        <v>1.5049999999999999</v>
      </c>
      <c r="M49" s="512">
        <v>0.37</v>
      </c>
      <c r="N49" s="512">
        <v>1.6</v>
      </c>
      <c r="O49" s="520" t="s">
        <v>570</v>
      </c>
      <c r="P49" s="507" t="s">
        <v>617</v>
      </c>
    </row>
    <row r="50" spans="1:26" ht="12" customHeight="1" x14ac:dyDescent="0.2">
      <c r="A50" s="509"/>
      <c r="B50" s="54" t="s">
        <v>946</v>
      </c>
      <c r="C50" s="511"/>
      <c r="D50" s="513"/>
      <c r="E50" s="513"/>
      <c r="F50" s="513"/>
      <c r="G50" s="513"/>
      <c r="H50" s="530"/>
      <c r="I50" s="517"/>
      <c r="J50" s="519"/>
      <c r="K50" s="513"/>
      <c r="L50" s="513"/>
      <c r="M50" s="513"/>
      <c r="N50" s="513"/>
      <c r="O50" s="521"/>
      <c r="P50" s="508"/>
    </row>
    <row r="51" spans="1:26" ht="12" customHeight="1" x14ac:dyDescent="0.2">
      <c r="A51" s="505">
        <v>6</v>
      </c>
      <c r="B51" s="54" t="s">
        <v>947</v>
      </c>
      <c r="C51" s="510" t="s">
        <v>854</v>
      </c>
      <c r="D51" s="512">
        <v>0</v>
      </c>
      <c r="E51" s="512">
        <v>6</v>
      </c>
      <c r="F51" s="512">
        <v>4</v>
      </c>
      <c r="G51" s="512">
        <v>0.37</v>
      </c>
      <c r="H51" s="529">
        <f>IF(G51="","",G51*100)</f>
        <v>37</v>
      </c>
      <c r="I51" s="516">
        <v>350</v>
      </c>
      <c r="J51" s="518">
        <v>3.3500000000000002E-2</v>
      </c>
      <c r="K51" s="512">
        <v>0.51</v>
      </c>
      <c r="L51" s="512">
        <v>1.8320000000000001</v>
      </c>
      <c r="M51" s="512">
        <v>0.65</v>
      </c>
      <c r="N51" s="512">
        <v>2</v>
      </c>
      <c r="O51" s="520" t="s">
        <v>570</v>
      </c>
      <c r="P51" s="507" t="s">
        <v>617</v>
      </c>
    </row>
    <row r="52" spans="1:26" ht="12" customHeight="1" x14ac:dyDescent="0.2">
      <c r="A52" s="509"/>
      <c r="B52" s="54" t="s">
        <v>948</v>
      </c>
      <c r="C52" s="511"/>
      <c r="D52" s="513"/>
      <c r="E52" s="513"/>
      <c r="F52" s="513"/>
      <c r="G52" s="513"/>
      <c r="H52" s="530"/>
      <c r="I52" s="517"/>
      <c r="J52" s="519"/>
      <c r="K52" s="513"/>
      <c r="L52" s="513"/>
      <c r="M52" s="513"/>
      <c r="N52" s="513"/>
      <c r="O52" s="521"/>
      <c r="P52" s="508"/>
    </row>
    <row r="53" spans="1:26" ht="12" customHeight="1" x14ac:dyDescent="0.2">
      <c r="A53" s="505">
        <v>7</v>
      </c>
      <c r="B53" s="54" t="s">
        <v>883</v>
      </c>
      <c r="C53" s="510" t="s">
        <v>854</v>
      </c>
      <c r="D53" s="512">
        <v>0</v>
      </c>
      <c r="E53" s="512">
        <v>7.32</v>
      </c>
      <c r="F53" s="512">
        <v>8</v>
      </c>
      <c r="G53" s="512">
        <v>0.52</v>
      </c>
      <c r="H53" s="529">
        <f>IF(G53="","",G53*100)</f>
        <v>52</v>
      </c>
      <c r="I53" s="516">
        <v>200</v>
      </c>
      <c r="J53" s="518">
        <v>4.4999999999999997E-3</v>
      </c>
      <c r="K53" s="512">
        <v>1.8</v>
      </c>
      <c r="L53" s="512">
        <v>1.075</v>
      </c>
      <c r="M53" s="512">
        <v>2.2999999999999998</v>
      </c>
      <c r="N53" s="512">
        <v>1.1000000000000001</v>
      </c>
      <c r="O53" s="520" t="s">
        <v>570</v>
      </c>
      <c r="P53" s="507" t="s">
        <v>617</v>
      </c>
    </row>
    <row r="54" spans="1:26" ht="12" customHeight="1" x14ac:dyDescent="0.2">
      <c r="A54" s="509"/>
      <c r="B54" s="54" t="s">
        <v>884</v>
      </c>
      <c r="C54" s="511"/>
      <c r="D54" s="513"/>
      <c r="E54" s="513"/>
      <c r="F54" s="513"/>
      <c r="G54" s="513"/>
      <c r="H54" s="530"/>
      <c r="I54" s="517"/>
      <c r="J54" s="519"/>
      <c r="K54" s="513"/>
      <c r="L54" s="513"/>
      <c r="M54" s="513"/>
      <c r="N54" s="513"/>
      <c r="O54" s="521"/>
      <c r="P54" s="508"/>
    </row>
    <row r="55" spans="1:26" ht="12" customHeight="1" x14ac:dyDescent="0.2">
      <c r="A55" s="505">
        <v>7</v>
      </c>
      <c r="B55" s="54" t="s">
        <v>884</v>
      </c>
      <c r="C55" s="510" t="s">
        <v>854</v>
      </c>
      <c r="D55" s="512">
        <v>0</v>
      </c>
      <c r="E55" s="512">
        <v>7.32</v>
      </c>
      <c r="F55" s="512">
        <v>8</v>
      </c>
      <c r="G55" s="512">
        <v>0.63</v>
      </c>
      <c r="H55" s="529">
        <f>IF(G55="","",G55*100)</f>
        <v>63</v>
      </c>
      <c r="I55" s="516">
        <v>270</v>
      </c>
      <c r="J55" s="518">
        <v>1.17E-2</v>
      </c>
      <c r="K55" s="512">
        <v>2.12</v>
      </c>
      <c r="L55" s="512">
        <v>1.603</v>
      </c>
      <c r="M55" s="512">
        <v>2.7</v>
      </c>
      <c r="N55" s="512">
        <v>1.7</v>
      </c>
      <c r="O55" s="520" t="s">
        <v>570</v>
      </c>
      <c r="P55" s="507" t="s">
        <v>617</v>
      </c>
    </row>
    <row r="56" spans="1:26" s="5" customFormat="1" ht="12" customHeight="1" x14ac:dyDescent="0.2">
      <c r="A56" s="509"/>
      <c r="B56" s="54" t="s">
        <v>885</v>
      </c>
      <c r="C56" s="511"/>
      <c r="D56" s="513"/>
      <c r="E56" s="513"/>
      <c r="F56" s="513"/>
      <c r="G56" s="513"/>
      <c r="H56" s="530"/>
      <c r="I56" s="517"/>
      <c r="J56" s="519"/>
      <c r="K56" s="513"/>
      <c r="L56" s="513"/>
      <c r="M56" s="513"/>
      <c r="N56" s="513"/>
      <c r="O56" s="521"/>
      <c r="P56" s="508"/>
      <c r="S56" s="1"/>
      <c r="T56" s="1"/>
      <c r="Z56" s="1"/>
    </row>
    <row r="57" spans="1:26" ht="12" customHeight="1" x14ac:dyDescent="0.2">
      <c r="A57" s="505">
        <v>7</v>
      </c>
      <c r="B57" s="54" t="s">
        <v>885</v>
      </c>
      <c r="C57" s="510" t="s">
        <v>854</v>
      </c>
      <c r="D57" s="512">
        <v>0</v>
      </c>
      <c r="E57" s="512">
        <v>8</v>
      </c>
      <c r="F57" s="512">
        <v>8</v>
      </c>
      <c r="G57" s="512">
        <v>0.74</v>
      </c>
      <c r="H57" s="529">
        <f>IF(G57="","",G57*100)</f>
        <v>74</v>
      </c>
      <c r="I57" s="516">
        <v>330</v>
      </c>
      <c r="J57" s="518">
        <v>1.9199999999999998E-2</v>
      </c>
      <c r="K57" s="512">
        <v>2.52</v>
      </c>
      <c r="L57" s="512">
        <v>1.9930000000000001</v>
      </c>
      <c r="M57" s="512">
        <v>3.2</v>
      </c>
      <c r="N57" s="512">
        <v>2.1</v>
      </c>
      <c r="O57" s="520" t="s">
        <v>570</v>
      </c>
      <c r="P57" s="507" t="s">
        <v>617</v>
      </c>
      <c r="T57" s="5"/>
      <c r="Z57" s="5"/>
    </row>
    <row r="58" spans="1:26" ht="12" customHeight="1" x14ac:dyDescent="0.2">
      <c r="A58" s="509"/>
      <c r="B58" s="54" t="s">
        <v>886</v>
      </c>
      <c r="C58" s="511"/>
      <c r="D58" s="513"/>
      <c r="E58" s="513"/>
      <c r="F58" s="513"/>
      <c r="G58" s="513"/>
      <c r="H58" s="530"/>
      <c r="I58" s="517"/>
      <c r="J58" s="519"/>
      <c r="K58" s="513"/>
      <c r="L58" s="513"/>
      <c r="M58" s="513"/>
      <c r="N58" s="513"/>
      <c r="O58" s="521"/>
      <c r="P58" s="508"/>
    </row>
    <row r="59" spans="1:26" ht="12" customHeight="1" x14ac:dyDescent="0.2">
      <c r="A59" s="505">
        <v>7</v>
      </c>
      <c r="B59" s="54" t="s">
        <v>865</v>
      </c>
      <c r="C59" s="510" t="s">
        <v>854</v>
      </c>
      <c r="D59" s="512">
        <v>0</v>
      </c>
      <c r="E59" s="512">
        <v>3</v>
      </c>
      <c r="F59" s="512">
        <v>3</v>
      </c>
      <c r="G59" s="512">
        <v>0.92</v>
      </c>
      <c r="H59" s="529">
        <f>IF(G59="","",G59*100)</f>
        <v>92</v>
      </c>
      <c r="I59" s="516">
        <v>103</v>
      </c>
      <c r="J59" s="518">
        <v>5.0000000000000001E-3</v>
      </c>
      <c r="K59" s="512">
        <v>1.57</v>
      </c>
      <c r="L59" s="512">
        <v>1.3360000000000001</v>
      </c>
      <c r="M59" s="512">
        <v>2</v>
      </c>
      <c r="N59" s="512">
        <v>1.4</v>
      </c>
      <c r="O59" s="520" t="s">
        <v>570</v>
      </c>
      <c r="P59" s="507" t="s">
        <v>617</v>
      </c>
    </row>
    <row r="60" spans="1:26" ht="12" customHeight="1" thickBot="1" x14ac:dyDescent="0.25">
      <c r="A60" s="509"/>
      <c r="B60" s="54" t="s">
        <v>866</v>
      </c>
      <c r="C60" s="511"/>
      <c r="D60" s="513"/>
      <c r="E60" s="513"/>
      <c r="F60" s="513"/>
      <c r="G60" s="513"/>
      <c r="H60" s="559"/>
      <c r="I60" s="517"/>
      <c r="J60" s="519"/>
      <c r="K60" s="513"/>
      <c r="L60" s="513"/>
      <c r="M60" s="513"/>
      <c r="N60" s="513"/>
      <c r="O60" s="521"/>
      <c r="P60" s="508"/>
    </row>
    <row r="61" spans="1:26" customFormat="1" ht="15" customHeight="1" x14ac:dyDescent="0.2">
      <c r="A61" s="96"/>
      <c r="B61" s="97"/>
      <c r="C61" s="97"/>
      <c r="D61" s="97"/>
      <c r="E61" s="538" t="s">
        <v>67</v>
      </c>
      <c r="F61" s="538"/>
      <c r="G61" s="538"/>
      <c r="H61" s="538"/>
      <c r="I61" s="538"/>
      <c r="J61" s="538"/>
      <c r="K61" s="538"/>
      <c r="L61" s="97"/>
      <c r="M61" s="97"/>
      <c r="N61" s="97"/>
      <c r="O61" s="97"/>
      <c r="P61" s="118"/>
    </row>
    <row r="62" spans="1:26" s="5" customFormat="1" ht="12" customHeight="1" x14ac:dyDescent="0.2">
      <c r="A62" s="522"/>
      <c r="B62" s="523"/>
      <c r="C62" s="523"/>
      <c r="D62" s="523"/>
      <c r="E62" s="523"/>
      <c r="F62" s="523"/>
      <c r="G62" s="523"/>
      <c r="H62" s="523"/>
      <c r="I62" s="523"/>
      <c r="J62" s="523"/>
      <c r="K62" s="523"/>
      <c r="L62" s="523"/>
      <c r="M62" s="523"/>
      <c r="N62" s="523"/>
      <c r="O62" s="523"/>
      <c r="P62" s="524"/>
      <c r="S62" s="1"/>
      <c r="T62" s="1"/>
      <c r="Z62" s="1"/>
    </row>
    <row r="63" spans="1:26" x14ac:dyDescent="0.2">
      <c r="A63" s="525"/>
      <c r="B63" s="523"/>
      <c r="C63" s="523"/>
      <c r="D63" s="523"/>
      <c r="E63" s="523"/>
      <c r="F63" s="523"/>
      <c r="G63" s="523"/>
      <c r="H63" s="523"/>
      <c r="I63" s="523"/>
      <c r="J63" s="523"/>
      <c r="K63" s="523"/>
      <c r="L63" s="523"/>
      <c r="M63" s="523"/>
      <c r="N63" s="523"/>
      <c r="O63" s="523"/>
      <c r="P63" s="524"/>
    </row>
    <row r="64" spans="1:26" x14ac:dyDescent="0.2">
      <c r="A64" s="525"/>
      <c r="B64" s="523"/>
      <c r="C64" s="523"/>
      <c r="D64" s="523"/>
      <c r="E64" s="523"/>
      <c r="F64" s="523"/>
      <c r="G64" s="523"/>
      <c r="H64" s="523"/>
      <c r="I64" s="523"/>
      <c r="J64" s="523"/>
      <c r="K64" s="523"/>
      <c r="L64" s="523"/>
      <c r="M64" s="523"/>
      <c r="N64" s="523"/>
      <c r="O64" s="523"/>
      <c r="P64" s="524"/>
    </row>
    <row r="65" spans="1:26" x14ac:dyDescent="0.2">
      <c r="A65" s="525"/>
      <c r="B65" s="523"/>
      <c r="C65" s="523"/>
      <c r="D65" s="523"/>
      <c r="E65" s="523"/>
      <c r="F65" s="523"/>
      <c r="G65" s="523"/>
      <c r="H65" s="523"/>
      <c r="I65" s="523"/>
      <c r="J65" s="523"/>
      <c r="K65" s="523"/>
      <c r="L65" s="523"/>
      <c r="M65" s="523"/>
      <c r="N65" s="523"/>
      <c r="O65" s="523"/>
      <c r="P65" s="524"/>
    </row>
    <row r="66" spans="1:26" s="5" customFormat="1" ht="12" customHeight="1" x14ac:dyDescent="0.2">
      <c r="A66" s="525"/>
      <c r="B66" s="523"/>
      <c r="C66" s="523"/>
      <c r="D66" s="523"/>
      <c r="E66" s="523"/>
      <c r="F66" s="523"/>
      <c r="G66" s="523"/>
      <c r="H66" s="523"/>
      <c r="I66" s="523"/>
      <c r="J66" s="523"/>
      <c r="K66" s="523"/>
      <c r="L66" s="523"/>
      <c r="M66" s="523"/>
      <c r="N66" s="523"/>
      <c r="O66" s="523"/>
      <c r="P66" s="524"/>
      <c r="S66" s="1"/>
      <c r="T66" s="1"/>
      <c r="Z66" s="1"/>
    </row>
    <row r="67" spans="1:26" ht="13.5" thickBot="1" x14ac:dyDescent="0.25">
      <c r="A67" s="526"/>
      <c r="B67" s="527"/>
      <c r="C67" s="527"/>
      <c r="D67" s="527"/>
      <c r="E67" s="527"/>
      <c r="F67" s="527"/>
      <c r="G67" s="527"/>
      <c r="H67" s="527"/>
      <c r="I67" s="527"/>
      <c r="J67" s="527"/>
      <c r="K67" s="527"/>
      <c r="L67" s="527"/>
      <c r="M67" s="527"/>
      <c r="N67" s="527"/>
      <c r="O67" s="527"/>
      <c r="P67" s="528"/>
    </row>
    <row r="68" spans="1:26" ht="23.25" customHeight="1" x14ac:dyDescent="0.2">
      <c r="A68" s="88"/>
      <c r="B68" s="89"/>
      <c r="C68" s="89"/>
      <c r="D68" s="89"/>
      <c r="E68" s="409" t="s">
        <v>57</v>
      </c>
      <c r="F68" s="409"/>
      <c r="G68" s="409"/>
      <c r="H68" s="409"/>
      <c r="I68" s="409"/>
      <c r="J68" s="409"/>
      <c r="K68" s="409"/>
      <c r="L68" s="89"/>
      <c r="M68" s="89"/>
      <c r="N68" s="89"/>
      <c r="O68" s="89"/>
      <c r="P68" s="101"/>
      <c r="Q68" s="17"/>
      <c r="U68" s="10"/>
      <c r="V68" s="9"/>
      <c r="W68" s="9"/>
      <c r="X68" s="10"/>
    </row>
    <row r="69" spans="1:26" ht="18.75" customHeight="1" x14ac:dyDescent="0.2">
      <c r="A69" s="90"/>
      <c r="B69" s="91"/>
      <c r="C69" s="91"/>
      <c r="D69" s="91"/>
      <c r="E69" s="412" t="s">
        <v>58</v>
      </c>
      <c r="F69" s="412"/>
      <c r="G69" s="412"/>
      <c r="H69" s="412"/>
      <c r="I69" s="412"/>
      <c r="J69" s="412"/>
      <c r="K69" s="412"/>
      <c r="L69" s="91"/>
      <c r="M69" s="91"/>
      <c r="N69" s="91"/>
      <c r="O69" s="91"/>
      <c r="P69" s="102"/>
      <c r="Q69" s="17"/>
      <c r="U69" s="9"/>
      <c r="V69" s="9"/>
      <c r="W69" s="9"/>
      <c r="X69" s="9"/>
    </row>
    <row r="70" spans="1:26" ht="27" customHeight="1" thickBot="1" x14ac:dyDescent="0.25">
      <c r="A70" s="120" t="str">
        <f>'General Project Information'!$A$6</f>
        <v>(Version 2.08; Released April 2018)</v>
      </c>
      <c r="B70" s="99"/>
      <c r="C70" s="99"/>
      <c r="D70" s="100"/>
      <c r="E70" s="414" t="s">
        <v>674</v>
      </c>
      <c r="F70" s="414"/>
      <c r="G70" s="414"/>
      <c r="H70" s="414"/>
      <c r="I70" s="414"/>
      <c r="J70" s="414"/>
      <c r="K70" s="414"/>
      <c r="L70" s="91"/>
      <c r="M70" s="91"/>
      <c r="N70" s="91"/>
      <c r="O70" s="91"/>
      <c r="P70" s="102"/>
      <c r="Q70" s="17"/>
      <c r="R70" s="2"/>
      <c r="U70" s="9"/>
      <c r="V70" s="9"/>
      <c r="W70" s="9"/>
      <c r="X70" s="9"/>
      <c r="Y70" s="9"/>
      <c r="Z70" s="9"/>
    </row>
    <row r="71" spans="1:26" x14ac:dyDescent="0.2">
      <c r="A71" s="539" t="s">
        <v>436</v>
      </c>
      <c r="B71" s="540"/>
      <c r="C71" s="227" t="str">
        <f>'General Project Information'!$C$7</f>
        <v>37673.3.GV3</v>
      </c>
      <c r="D71" s="149" t="s">
        <v>438</v>
      </c>
      <c r="E71" s="121" t="str">
        <f>'General Project Information'!$E$7</f>
        <v>R-2721 A</v>
      </c>
      <c r="F71" s="122"/>
      <c r="G71" s="149" t="s">
        <v>0</v>
      </c>
      <c r="H71" s="121" t="str">
        <f>'General Project Information'!$H$7</f>
        <v xml:space="preserve">Wake       </v>
      </c>
      <c r="I71" s="124"/>
      <c r="J71" s="124"/>
      <c r="K71" s="124"/>
      <c r="L71" s="125"/>
      <c r="M71" s="125" t="s">
        <v>55</v>
      </c>
      <c r="N71" s="153">
        <f>IF(A74&lt;&gt;"",MAX(N20)+1,"")</f>
        <v>4</v>
      </c>
      <c r="O71" s="126" t="s">
        <v>56</v>
      </c>
      <c r="P71" s="127">
        <f>'General Project Information'!$O$7</f>
        <v>10</v>
      </c>
      <c r="Q71" s="17"/>
      <c r="U71" s="9"/>
      <c r="V71" s="9"/>
      <c r="W71" s="10"/>
      <c r="X71" s="10"/>
      <c r="Y71" s="9"/>
      <c r="Z71" s="9"/>
    </row>
    <row r="72" spans="1:26" ht="17.25" customHeight="1" thickBot="1" x14ac:dyDescent="0.25">
      <c r="A72" s="92"/>
      <c r="B72" s="93"/>
      <c r="C72" s="93"/>
      <c r="D72" s="93"/>
      <c r="E72" s="421" t="s">
        <v>327</v>
      </c>
      <c r="F72" s="421"/>
      <c r="G72" s="421"/>
      <c r="H72" s="421"/>
      <c r="I72" s="421"/>
      <c r="J72" s="421"/>
      <c r="K72" s="93"/>
      <c r="L72" s="93"/>
      <c r="M72" s="93"/>
      <c r="N72" s="93"/>
      <c r="O72" s="93"/>
      <c r="P72" s="105"/>
      <c r="Q72" s="3"/>
      <c r="U72" s="9"/>
      <c r="V72" s="9"/>
      <c r="W72" s="10"/>
      <c r="X72" s="10"/>
      <c r="Z72" s="9"/>
    </row>
    <row r="73" spans="1:26" s="18" customFormat="1" ht="44.25" customHeight="1" x14ac:dyDescent="0.2">
      <c r="A73" s="112" t="s">
        <v>74</v>
      </c>
      <c r="B73" s="49" t="s">
        <v>803</v>
      </c>
      <c r="C73" s="49" t="s">
        <v>648</v>
      </c>
      <c r="D73" s="31" t="s">
        <v>379</v>
      </c>
      <c r="E73" s="30" t="s">
        <v>504</v>
      </c>
      <c r="F73" s="30" t="s">
        <v>505</v>
      </c>
      <c r="G73" s="30" t="s">
        <v>108</v>
      </c>
      <c r="H73" s="151" t="s">
        <v>716</v>
      </c>
      <c r="I73" s="30" t="s">
        <v>97</v>
      </c>
      <c r="J73" s="137" t="s">
        <v>96</v>
      </c>
      <c r="K73" s="30" t="s">
        <v>118</v>
      </c>
      <c r="L73" s="30" t="s">
        <v>322</v>
      </c>
      <c r="M73" s="30" t="s">
        <v>95</v>
      </c>
      <c r="N73" s="30" t="s">
        <v>323</v>
      </c>
      <c r="O73" s="137" t="s">
        <v>119</v>
      </c>
      <c r="P73" s="168" t="s">
        <v>769</v>
      </c>
    </row>
    <row r="74" spans="1:26" customFormat="1" ht="12" customHeight="1" x14ac:dyDescent="0.2">
      <c r="A74" s="505">
        <v>8</v>
      </c>
      <c r="B74" s="54" t="s">
        <v>887</v>
      </c>
      <c r="C74" s="510" t="s">
        <v>854</v>
      </c>
      <c r="D74" s="512">
        <v>0</v>
      </c>
      <c r="E74" s="512">
        <v>8</v>
      </c>
      <c r="F74" s="512">
        <v>4</v>
      </c>
      <c r="G74" s="512">
        <v>0.63</v>
      </c>
      <c r="H74" s="529">
        <f>IF(G74="","",G74*100)</f>
        <v>63</v>
      </c>
      <c r="I74" s="516">
        <v>240</v>
      </c>
      <c r="J74" s="518">
        <v>1.26E-2</v>
      </c>
      <c r="K74" s="512">
        <v>2.2400000000000002</v>
      </c>
      <c r="L74" s="512">
        <v>1.7689999999999999</v>
      </c>
      <c r="M74" s="512">
        <v>2.9</v>
      </c>
      <c r="N74" s="512">
        <v>1.9</v>
      </c>
      <c r="O74" s="520" t="s">
        <v>570</v>
      </c>
      <c r="P74" s="507" t="s">
        <v>617</v>
      </c>
    </row>
    <row r="75" spans="1:26" customFormat="1" ht="12" customHeight="1" x14ac:dyDescent="0.2">
      <c r="A75" s="509"/>
      <c r="B75" s="54" t="s">
        <v>888</v>
      </c>
      <c r="C75" s="511"/>
      <c r="D75" s="513"/>
      <c r="E75" s="513"/>
      <c r="F75" s="513"/>
      <c r="G75" s="513"/>
      <c r="H75" s="530"/>
      <c r="I75" s="517"/>
      <c r="J75" s="519"/>
      <c r="K75" s="513"/>
      <c r="L75" s="513"/>
      <c r="M75" s="513"/>
      <c r="N75" s="513"/>
      <c r="O75" s="521"/>
      <c r="P75" s="508"/>
    </row>
    <row r="76" spans="1:26" customFormat="1" ht="12" customHeight="1" x14ac:dyDescent="0.2">
      <c r="A76" s="505">
        <v>8</v>
      </c>
      <c r="B76" s="54" t="s">
        <v>888</v>
      </c>
      <c r="C76" s="510" t="s">
        <v>854</v>
      </c>
      <c r="D76" s="512">
        <v>0</v>
      </c>
      <c r="E76" s="512">
        <v>8</v>
      </c>
      <c r="F76" s="512">
        <v>4</v>
      </c>
      <c r="G76" s="512">
        <v>0.42</v>
      </c>
      <c r="H76" s="529">
        <f>IF(G76="","",G76*100)</f>
        <v>42</v>
      </c>
      <c r="I76" s="516">
        <v>160</v>
      </c>
      <c r="J76" s="518">
        <v>5.1999999999999998E-3</v>
      </c>
      <c r="K76" s="512">
        <v>1.49</v>
      </c>
      <c r="L76" s="512">
        <v>1.147</v>
      </c>
      <c r="M76" s="512">
        <v>1.9</v>
      </c>
      <c r="N76" s="512">
        <v>1.2</v>
      </c>
      <c r="O76" s="520" t="s">
        <v>570</v>
      </c>
      <c r="P76" s="507" t="s">
        <v>617</v>
      </c>
    </row>
    <row r="77" spans="1:26" customFormat="1" ht="12" customHeight="1" x14ac:dyDescent="0.2">
      <c r="A77" s="509"/>
      <c r="B77" s="54" t="s">
        <v>889</v>
      </c>
      <c r="C77" s="511"/>
      <c r="D77" s="513"/>
      <c r="E77" s="513"/>
      <c r="F77" s="513"/>
      <c r="G77" s="513"/>
      <c r="H77" s="530"/>
      <c r="I77" s="517"/>
      <c r="J77" s="519"/>
      <c r="K77" s="513"/>
      <c r="L77" s="513"/>
      <c r="M77" s="513"/>
      <c r="N77" s="513"/>
      <c r="O77" s="521"/>
      <c r="P77" s="508"/>
    </row>
    <row r="78" spans="1:26" customFormat="1" ht="12" customHeight="1" x14ac:dyDescent="0.2">
      <c r="A78" s="505">
        <v>9</v>
      </c>
      <c r="B78" s="54" t="s">
        <v>889</v>
      </c>
      <c r="C78" s="510" t="s">
        <v>854</v>
      </c>
      <c r="D78" s="512">
        <v>0</v>
      </c>
      <c r="E78" s="512">
        <v>8</v>
      </c>
      <c r="F78" s="512">
        <v>4</v>
      </c>
      <c r="G78" s="512">
        <v>0.79</v>
      </c>
      <c r="H78" s="529">
        <f>IF(G78="","",G78*100)</f>
        <v>79</v>
      </c>
      <c r="I78" s="516">
        <v>200</v>
      </c>
      <c r="J78" s="518">
        <v>4.8999999999999998E-3</v>
      </c>
      <c r="K78" s="512">
        <v>2.8</v>
      </c>
      <c r="L78" s="512">
        <v>1.3129999999999999</v>
      </c>
      <c r="M78" s="512">
        <v>3.6</v>
      </c>
      <c r="N78" s="512">
        <v>1.4</v>
      </c>
      <c r="O78" s="520" t="s">
        <v>570</v>
      </c>
      <c r="P78" s="507" t="s">
        <v>617</v>
      </c>
    </row>
    <row r="79" spans="1:26" ht="12" customHeight="1" x14ac:dyDescent="0.2">
      <c r="A79" s="509"/>
      <c r="B79" s="54" t="s">
        <v>890</v>
      </c>
      <c r="C79" s="511"/>
      <c r="D79" s="513"/>
      <c r="E79" s="513"/>
      <c r="F79" s="513"/>
      <c r="G79" s="513"/>
      <c r="H79" s="530"/>
      <c r="I79" s="517"/>
      <c r="J79" s="519"/>
      <c r="K79" s="513"/>
      <c r="L79" s="513"/>
      <c r="M79" s="513"/>
      <c r="N79" s="513"/>
      <c r="O79" s="521"/>
      <c r="P79" s="508"/>
    </row>
    <row r="80" spans="1:26" ht="12" customHeight="1" x14ac:dyDescent="0.2">
      <c r="A80" s="505">
        <v>9</v>
      </c>
      <c r="B80" s="54" t="s">
        <v>890</v>
      </c>
      <c r="C80" s="510" t="s">
        <v>854</v>
      </c>
      <c r="D80" s="512">
        <v>0</v>
      </c>
      <c r="E80" s="512">
        <v>8</v>
      </c>
      <c r="F80" s="512">
        <v>4</v>
      </c>
      <c r="G80" s="512">
        <v>0.79</v>
      </c>
      <c r="H80" s="529">
        <f>IF(G80="","",G80*100)</f>
        <v>79</v>
      </c>
      <c r="I80" s="516">
        <v>300</v>
      </c>
      <c r="J80" s="518">
        <v>4.7999999999999996E-3</v>
      </c>
      <c r="K80" s="512">
        <v>2.84</v>
      </c>
      <c r="L80" s="512">
        <v>1.3069999999999999</v>
      </c>
      <c r="M80" s="512">
        <v>3.6</v>
      </c>
      <c r="N80" s="512">
        <v>1.4</v>
      </c>
      <c r="O80" s="520" t="s">
        <v>570</v>
      </c>
      <c r="P80" s="507" t="s">
        <v>617</v>
      </c>
    </row>
    <row r="81" spans="1:16" ht="12" customHeight="1" x14ac:dyDescent="0.2">
      <c r="A81" s="509"/>
      <c r="B81" s="54" t="s">
        <v>891</v>
      </c>
      <c r="C81" s="511"/>
      <c r="D81" s="513"/>
      <c r="E81" s="513"/>
      <c r="F81" s="513"/>
      <c r="G81" s="513"/>
      <c r="H81" s="530"/>
      <c r="I81" s="517"/>
      <c r="J81" s="519"/>
      <c r="K81" s="513"/>
      <c r="L81" s="513"/>
      <c r="M81" s="513"/>
      <c r="N81" s="513"/>
      <c r="O81" s="521"/>
      <c r="P81" s="508"/>
    </row>
    <row r="82" spans="1:16" ht="12" customHeight="1" x14ac:dyDescent="0.2">
      <c r="A82" s="505">
        <v>9</v>
      </c>
      <c r="B82" s="54" t="s">
        <v>891</v>
      </c>
      <c r="C82" s="510" t="s">
        <v>854</v>
      </c>
      <c r="D82" s="512">
        <v>0</v>
      </c>
      <c r="E82" s="512">
        <v>8</v>
      </c>
      <c r="F82" s="512">
        <v>4</v>
      </c>
      <c r="G82" s="512">
        <v>0.79</v>
      </c>
      <c r="H82" s="529">
        <f>IF(G82="","",G82*100)</f>
        <v>79</v>
      </c>
      <c r="I82" s="516">
        <v>300</v>
      </c>
      <c r="J82" s="518">
        <v>4.1999999999999997E-3</v>
      </c>
      <c r="K82" s="512">
        <v>2.8</v>
      </c>
      <c r="L82" s="512">
        <v>1.2390000000000001</v>
      </c>
      <c r="M82" s="512">
        <v>3.6</v>
      </c>
      <c r="N82" s="512">
        <v>1.3</v>
      </c>
      <c r="O82" s="520" t="s">
        <v>570</v>
      </c>
      <c r="P82" s="507" t="s">
        <v>617</v>
      </c>
    </row>
    <row r="83" spans="1:16" ht="12" customHeight="1" x14ac:dyDescent="0.2">
      <c r="A83" s="509"/>
      <c r="B83" s="54" t="s">
        <v>892</v>
      </c>
      <c r="C83" s="511"/>
      <c r="D83" s="513"/>
      <c r="E83" s="513"/>
      <c r="F83" s="513"/>
      <c r="G83" s="513"/>
      <c r="H83" s="530"/>
      <c r="I83" s="517"/>
      <c r="J83" s="519"/>
      <c r="K83" s="513"/>
      <c r="L83" s="513"/>
      <c r="M83" s="513"/>
      <c r="N83" s="513"/>
      <c r="O83" s="521"/>
      <c r="P83" s="508"/>
    </row>
    <row r="84" spans="1:16" ht="12" customHeight="1" x14ac:dyDescent="0.2">
      <c r="A84" s="505">
        <v>9</v>
      </c>
      <c r="B84" s="54" t="s">
        <v>892</v>
      </c>
      <c r="C84" s="510" t="s">
        <v>854</v>
      </c>
      <c r="D84" s="512">
        <v>0</v>
      </c>
      <c r="E84" s="512">
        <v>8</v>
      </c>
      <c r="F84" s="512">
        <v>4</v>
      </c>
      <c r="G84" s="512">
        <v>0.71</v>
      </c>
      <c r="H84" s="529">
        <f>IF(G84="","",G84*100)</f>
        <v>71</v>
      </c>
      <c r="I84" s="516">
        <v>280</v>
      </c>
      <c r="J84" s="518">
        <v>7.4000000000000003E-3</v>
      </c>
      <c r="K84" s="512">
        <v>2.5499999999999998</v>
      </c>
      <c r="L84" s="512">
        <v>1.4970000000000001</v>
      </c>
      <c r="M84" s="512">
        <v>3.3</v>
      </c>
      <c r="N84" s="512">
        <v>1.6</v>
      </c>
      <c r="O84" s="520" t="s">
        <v>570</v>
      </c>
      <c r="P84" s="507" t="s">
        <v>617</v>
      </c>
    </row>
    <row r="85" spans="1:16" ht="12" customHeight="1" x14ac:dyDescent="0.2">
      <c r="A85" s="509"/>
      <c r="B85" s="54" t="s">
        <v>893</v>
      </c>
      <c r="C85" s="511"/>
      <c r="D85" s="513"/>
      <c r="E85" s="513"/>
      <c r="F85" s="513"/>
      <c r="G85" s="513"/>
      <c r="H85" s="530"/>
      <c r="I85" s="517"/>
      <c r="J85" s="519"/>
      <c r="K85" s="513"/>
      <c r="L85" s="513"/>
      <c r="M85" s="513"/>
      <c r="N85" s="513"/>
      <c r="O85" s="521"/>
      <c r="P85" s="508"/>
    </row>
    <row r="86" spans="1:16" ht="12" customHeight="1" x14ac:dyDescent="0.2">
      <c r="A86" s="505">
        <v>10</v>
      </c>
      <c r="B86" s="54" t="s">
        <v>893</v>
      </c>
      <c r="C86" s="510" t="s">
        <v>854</v>
      </c>
      <c r="D86" s="512">
        <v>0</v>
      </c>
      <c r="E86" s="512">
        <v>8</v>
      </c>
      <c r="F86" s="512">
        <v>4.93</v>
      </c>
      <c r="G86" s="512">
        <v>0.76</v>
      </c>
      <c r="H86" s="529">
        <f>IF(G86="","",G86*100)</f>
        <v>76</v>
      </c>
      <c r="I86" s="516">
        <v>470</v>
      </c>
      <c r="J86" s="518">
        <v>1.0999999999999999E-2</v>
      </c>
      <c r="K86" s="512">
        <v>2.94</v>
      </c>
      <c r="L86" s="512">
        <v>1.77</v>
      </c>
      <c r="M86" s="512">
        <v>3.7</v>
      </c>
      <c r="N86" s="512">
        <v>1.9</v>
      </c>
      <c r="O86" s="520" t="s">
        <v>570</v>
      </c>
      <c r="P86" s="507" t="s">
        <v>617</v>
      </c>
    </row>
    <row r="87" spans="1:16" s="3" customFormat="1" ht="12" customHeight="1" x14ac:dyDescent="0.2">
      <c r="A87" s="509"/>
      <c r="B87" s="54" t="s">
        <v>894</v>
      </c>
      <c r="C87" s="511"/>
      <c r="D87" s="513"/>
      <c r="E87" s="513"/>
      <c r="F87" s="513"/>
      <c r="G87" s="513"/>
      <c r="H87" s="530"/>
      <c r="I87" s="517"/>
      <c r="J87" s="519"/>
      <c r="K87" s="513"/>
      <c r="L87" s="513"/>
      <c r="M87" s="513"/>
      <c r="N87" s="513"/>
      <c r="O87" s="521"/>
      <c r="P87" s="508"/>
    </row>
    <row r="88" spans="1:16" ht="12" customHeight="1" x14ac:dyDescent="0.2">
      <c r="A88" s="505">
        <v>10</v>
      </c>
      <c r="B88" s="54" t="s">
        <v>894</v>
      </c>
      <c r="C88" s="510" t="s">
        <v>854</v>
      </c>
      <c r="D88" s="512">
        <v>0</v>
      </c>
      <c r="E88" s="512">
        <v>8</v>
      </c>
      <c r="F88" s="512">
        <v>5.84</v>
      </c>
      <c r="G88" s="512">
        <v>0.5</v>
      </c>
      <c r="H88" s="529">
        <f>IF(G88="","",G88*100)</f>
        <v>50</v>
      </c>
      <c r="I88" s="516">
        <v>230</v>
      </c>
      <c r="J88" s="518">
        <v>1.15E-2</v>
      </c>
      <c r="K88" s="512">
        <v>1.8</v>
      </c>
      <c r="L88" s="512">
        <v>1.5669999999999999</v>
      </c>
      <c r="M88" s="512">
        <v>2.2999999999999998</v>
      </c>
      <c r="N88" s="512">
        <v>1.7</v>
      </c>
      <c r="O88" s="520" t="s">
        <v>570</v>
      </c>
      <c r="P88" s="507" t="s">
        <v>617</v>
      </c>
    </row>
    <row r="89" spans="1:16" ht="12" customHeight="1" x14ac:dyDescent="0.2">
      <c r="A89" s="509"/>
      <c r="B89" s="54" t="s">
        <v>895</v>
      </c>
      <c r="C89" s="511"/>
      <c r="D89" s="513"/>
      <c r="E89" s="513"/>
      <c r="F89" s="513"/>
      <c r="G89" s="513"/>
      <c r="H89" s="530"/>
      <c r="I89" s="517"/>
      <c r="J89" s="519"/>
      <c r="K89" s="513"/>
      <c r="L89" s="513"/>
      <c r="M89" s="513"/>
      <c r="N89" s="513"/>
      <c r="O89" s="521"/>
      <c r="P89" s="508"/>
    </row>
    <row r="90" spans="1:16" ht="12" customHeight="1" x14ac:dyDescent="0.2">
      <c r="A90" s="505">
        <v>10</v>
      </c>
      <c r="B90" s="54" t="s">
        <v>895</v>
      </c>
      <c r="C90" s="510" t="s">
        <v>854</v>
      </c>
      <c r="D90" s="512">
        <v>0</v>
      </c>
      <c r="E90" s="512">
        <v>8</v>
      </c>
      <c r="F90" s="512">
        <v>6.93</v>
      </c>
      <c r="G90" s="512">
        <v>0.6</v>
      </c>
      <c r="H90" s="529">
        <f>IF(G90="","",G90*100)</f>
        <v>60</v>
      </c>
      <c r="I90" s="516">
        <v>270</v>
      </c>
      <c r="J90" s="518">
        <v>9.7000000000000003E-3</v>
      </c>
      <c r="K90" s="512">
        <v>2.3199999999999998</v>
      </c>
      <c r="L90" s="512">
        <v>1.538</v>
      </c>
      <c r="M90" s="512">
        <v>2.9</v>
      </c>
      <c r="N90" s="512">
        <v>1.6</v>
      </c>
      <c r="O90" s="520" t="s">
        <v>570</v>
      </c>
      <c r="P90" s="507" t="s">
        <v>617</v>
      </c>
    </row>
    <row r="91" spans="1:16" ht="12" customHeight="1" x14ac:dyDescent="0.2">
      <c r="A91" s="509"/>
      <c r="B91" s="54" t="s">
        <v>896</v>
      </c>
      <c r="C91" s="511"/>
      <c r="D91" s="513"/>
      <c r="E91" s="513"/>
      <c r="F91" s="513"/>
      <c r="G91" s="513"/>
      <c r="H91" s="530"/>
      <c r="I91" s="517"/>
      <c r="J91" s="519"/>
      <c r="K91" s="513"/>
      <c r="L91" s="513"/>
      <c r="M91" s="513"/>
      <c r="N91" s="513"/>
      <c r="O91" s="521"/>
      <c r="P91" s="508"/>
    </row>
    <row r="92" spans="1:16" ht="12" customHeight="1" x14ac:dyDescent="0.2">
      <c r="A92" s="505">
        <v>10</v>
      </c>
      <c r="B92" s="54" t="s">
        <v>896</v>
      </c>
      <c r="C92" s="510" t="s">
        <v>854</v>
      </c>
      <c r="D92" s="512">
        <v>0</v>
      </c>
      <c r="E92" s="512">
        <v>8</v>
      </c>
      <c r="F92" s="512">
        <v>7</v>
      </c>
      <c r="G92" s="512">
        <v>0.63</v>
      </c>
      <c r="H92" s="529">
        <f>IF(G92="","",G92*100)</f>
        <v>63</v>
      </c>
      <c r="I92" s="516">
        <v>150</v>
      </c>
      <c r="J92" s="518">
        <v>3.0000000000000001E-3</v>
      </c>
      <c r="K92" s="512">
        <v>2.2400000000000002</v>
      </c>
      <c r="L92" s="512">
        <v>0.97599999999999998</v>
      </c>
      <c r="M92" s="512">
        <v>2.9</v>
      </c>
      <c r="N92" s="512">
        <v>1</v>
      </c>
      <c r="O92" s="520" t="s">
        <v>570</v>
      </c>
      <c r="P92" s="507" t="s">
        <v>617</v>
      </c>
    </row>
    <row r="93" spans="1:16" ht="12" customHeight="1" x14ac:dyDescent="0.2">
      <c r="A93" s="509"/>
      <c r="B93" s="54" t="s">
        <v>897</v>
      </c>
      <c r="C93" s="511"/>
      <c r="D93" s="513"/>
      <c r="E93" s="513"/>
      <c r="F93" s="513"/>
      <c r="G93" s="513"/>
      <c r="H93" s="530"/>
      <c r="I93" s="517"/>
      <c r="J93" s="519"/>
      <c r="K93" s="513"/>
      <c r="L93" s="513"/>
      <c r="M93" s="513"/>
      <c r="N93" s="513"/>
      <c r="O93" s="521"/>
      <c r="P93" s="508"/>
    </row>
    <row r="94" spans="1:16" ht="12" customHeight="1" x14ac:dyDescent="0.2">
      <c r="A94" s="505">
        <v>10</v>
      </c>
      <c r="B94" s="54" t="s">
        <v>897</v>
      </c>
      <c r="C94" s="510" t="s">
        <v>854</v>
      </c>
      <c r="D94" s="512">
        <v>0</v>
      </c>
      <c r="E94" s="512">
        <v>8</v>
      </c>
      <c r="F94" s="512">
        <v>7.19</v>
      </c>
      <c r="G94" s="512">
        <v>0.37</v>
      </c>
      <c r="H94" s="529">
        <f>IF(G94="","",G94*100)</f>
        <v>37</v>
      </c>
      <c r="I94" s="516">
        <v>170</v>
      </c>
      <c r="J94" s="518">
        <v>3.0000000000000001E-3</v>
      </c>
      <c r="K94" s="512">
        <v>1.33</v>
      </c>
      <c r="L94" s="512">
        <v>0.85799999999999998</v>
      </c>
      <c r="M94" s="512">
        <v>1.7</v>
      </c>
      <c r="N94" s="512">
        <v>0.9</v>
      </c>
      <c r="O94" s="520" t="s">
        <v>570</v>
      </c>
      <c r="P94" s="507" t="s">
        <v>617</v>
      </c>
    </row>
    <row r="95" spans="1:16" ht="12" customHeight="1" x14ac:dyDescent="0.2">
      <c r="A95" s="509"/>
      <c r="B95" s="54" t="s">
        <v>898</v>
      </c>
      <c r="C95" s="511"/>
      <c r="D95" s="513"/>
      <c r="E95" s="513"/>
      <c r="F95" s="513"/>
      <c r="G95" s="513"/>
      <c r="H95" s="530"/>
      <c r="I95" s="517"/>
      <c r="J95" s="519"/>
      <c r="K95" s="513"/>
      <c r="L95" s="513"/>
      <c r="M95" s="513"/>
      <c r="N95" s="513"/>
      <c r="O95" s="521"/>
      <c r="P95" s="508"/>
    </row>
    <row r="96" spans="1:16" s="4" customFormat="1" ht="12" customHeight="1" x14ac:dyDescent="0.2">
      <c r="A96" s="505">
        <v>10</v>
      </c>
      <c r="B96" s="54" t="s">
        <v>949</v>
      </c>
      <c r="C96" s="510" t="s">
        <v>854</v>
      </c>
      <c r="D96" s="512">
        <v>0</v>
      </c>
      <c r="E96" s="512">
        <v>4</v>
      </c>
      <c r="F96" s="512">
        <v>6</v>
      </c>
      <c r="G96" s="512">
        <v>0.62</v>
      </c>
      <c r="H96" s="503">
        <f>IF(G96="","",G96*100)</f>
        <v>62</v>
      </c>
      <c r="I96" s="516">
        <v>250</v>
      </c>
      <c r="J96" s="518">
        <v>1.24E-2</v>
      </c>
      <c r="K96" s="512">
        <v>1.3</v>
      </c>
      <c r="L96" s="512">
        <v>1.603</v>
      </c>
      <c r="M96" s="512">
        <v>1.7</v>
      </c>
      <c r="N96" s="512">
        <v>1.7</v>
      </c>
      <c r="O96" s="520" t="s">
        <v>570</v>
      </c>
      <c r="P96" s="507" t="s">
        <v>617</v>
      </c>
    </row>
    <row r="97" spans="1:26" ht="12" customHeight="1" x14ac:dyDescent="0.2">
      <c r="A97" s="506"/>
      <c r="B97" s="54" t="s">
        <v>950</v>
      </c>
      <c r="C97" s="511"/>
      <c r="D97" s="513"/>
      <c r="E97" s="513"/>
      <c r="F97" s="513"/>
      <c r="G97" s="513"/>
      <c r="H97" s="504"/>
      <c r="I97" s="517"/>
      <c r="J97" s="519"/>
      <c r="K97" s="513"/>
      <c r="L97" s="513"/>
      <c r="M97" s="513"/>
      <c r="N97" s="513"/>
      <c r="O97" s="521"/>
      <c r="P97" s="508"/>
    </row>
    <row r="98" spans="1:26" ht="12" customHeight="1" x14ac:dyDescent="0.2">
      <c r="A98" s="505">
        <v>10</v>
      </c>
      <c r="B98" s="54" t="s">
        <v>951</v>
      </c>
      <c r="C98" s="510" t="s">
        <v>854</v>
      </c>
      <c r="D98" s="512">
        <v>0</v>
      </c>
      <c r="E98" s="512">
        <v>4</v>
      </c>
      <c r="F98" s="512">
        <v>6</v>
      </c>
      <c r="G98" s="512">
        <v>0.6</v>
      </c>
      <c r="H98" s="503">
        <f>IF(G98="","",G98*100)</f>
        <v>60</v>
      </c>
      <c r="I98" s="516">
        <v>150</v>
      </c>
      <c r="J98" s="518">
        <v>9.7999999999999997E-3</v>
      </c>
      <c r="K98" s="512">
        <v>1.3</v>
      </c>
      <c r="L98" s="512">
        <v>1.4670000000000001</v>
      </c>
      <c r="M98" s="512">
        <v>1.6</v>
      </c>
      <c r="N98" s="512">
        <v>1.6</v>
      </c>
      <c r="O98" s="520" t="s">
        <v>570</v>
      </c>
      <c r="P98" s="507" t="s">
        <v>617</v>
      </c>
    </row>
    <row r="99" spans="1:26" ht="12" customHeight="1" x14ac:dyDescent="0.2">
      <c r="A99" s="506"/>
      <c r="B99" s="54" t="s">
        <v>952</v>
      </c>
      <c r="C99" s="511"/>
      <c r="D99" s="513"/>
      <c r="E99" s="513"/>
      <c r="F99" s="513"/>
      <c r="G99" s="513"/>
      <c r="H99" s="504"/>
      <c r="I99" s="517"/>
      <c r="J99" s="519"/>
      <c r="K99" s="513"/>
      <c r="L99" s="513"/>
      <c r="M99" s="513"/>
      <c r="N99" s="513"/>
      <c r="O99" s="521"/>
      <c r="P99" s="508"/>
    </row>
    <row r="100" spans="1:26" ht="12" customHeight="1" x14ac:dyDescent="0.2">
      <c r="A100" s="505">
        <v>10</v>
      </c>
      <c r="B100" s="54" t="s">
        <v>952</v>
      </c>
      <c r="C100" s="510" t="s">
        <v>854</v>
      </c>
      <c r="D100" s="512">
        <v>0</v>
      </c>
      <c r="E100" s="512">
        <v>4</v>
      </c>
      <c r="F100" s="512">
        <v>6</v>
      </c>
      <c r="G100" s="512">
        <v>0.92</v>
      </c>
      <c r="H100" s="529">
        <f>IF(G100="","",G100*100)</f>
        <v>92</v>
      </c>
      <c r="I100" s="516">
        <v>170</v>
      </c>
      <c r="J100" s="518">
        <v>1.12E-2</v>
      </c>
      <c r="K100" s="512">
        <v>2</v>
      </c>
      <c r="L100" s="512">
        <v>1.718</v>
      </c>
      <c r="M100" s="512">
        <v>2.5</v>
      </c>
      <c r="N100" s="512">
        <v>1.8</v>
      </c>
      <c r="O100" s="520" t="s">
        <v>570</v>
      </c>
      <c r="P100" s="507" t="s">
        <v>617</v>
      </c>
    </row>
    <row r="101" spans="1:26" ht="12" customHeight="1" x14ac:dyDescent="0.2">
      <c r="A101" s="509"/>
      <c r="B101" s="54" t="s">
        <v>953</v>
      </c>
      <c r="C101" s="511"/>
      <c r="D101" s="513"/>
      <c r="E101" s="513"/>
      <c r="F101" s="513"/>
      <c r="G101" s="513"/>
      <c r="H101" s="530"/>
      <c r="I101" s="517"/>
      <c r="J101" s="519"/>
      <c r="K101" s="513"/>
      <c r="L101" s="513"/>
      <c r="M101" s="513"/>
      <c r="N101" s="513"/>
      <c r="O101" s="521"/>
      <c r="P101" s="508"/>
    </row>
    <row r="102" spans="1:26" ht="12" customHeight="1" x14ac:dyDescent="0.2">
      <c r="A102" s="505">
        <v>10</v>
      </c>
      <c r="B102" s="54" t="s">
        <v>855</v>
      </c>
      <c r="C102" s="510" t="s">
        <v>854</v>
      </c>
      <c r="D102" s="512">
        <v>0</v>
      </c>
      <c r="E102" s="512">
        <v>6</v>
      </c>
      <c r="F102" s="512">
        <v>4</v>
      </c>
      <c r="G102" s="512">
        <v>0.91</v>
      </c>
      <c r="H102" s="503">
        <f>IF(G102="","",G102*100)</f>
        <v>91</v>
      </c>
      <c r="I102" s="516">
        <v>220</v>
      </c>
      <c r="J102" s="518">
        <v>5.0000000000000001E-3</v>
      </c>
      <c r="K102" s="512">
        <v>2.1800000000000002</v>
      </c>
      <c r="L102" s="512">
        <v>1.2969999999999999</v>
      </c>
      <c r="M102" s="512">
        <v>2.8</v>
      </c>
      <c r="N102" s="512">
        <v>1.4</v>
      </c>
      <c r="O102" s="520" t="s">
        <v>570</v>
      </c>
      <c r="P102" s="507" t="s">
        <v>617</v>
      </c>
    </row>
    <row r="103" spans="1:26" s="5" customFormat="1" ht="12" customHeight="1" x14ac:dyDescent="0.2">
      <c r="A103" s="506"/>
      <c r="B103" s="54" t="s">
        <v>856</v>
      </c>
      <c r="C103" s="511"/>
      <c r="D103" s="513"/>
      <c r="E103" s="513"/>
      <c r="F103" s="513"/>
      <c r="G103" s="513"/>
      <c r="H103" s="504"/>
      <c r="I103" s="517"/>
      <c r="J103" s="519"/>
      <c r="K103" s="513"/>
      <c r="L103" s="513"/>
      <c r="M103" s="513"/>
      <c r="N103" s="513"/>
      <c r="O103" s="521"/>
      <c r="P103" s="508"/>
      <c r="S103" s="1"/>
      <c r="T103" s="1"/>
      <c r="Z103" s="1"/>
    </row>
    <row r="104" spans="1:26" ht="12" customHeight="1" x14ac:dyDescent="0.2">
      <c r="A104" s="505">
        <v>10</v>
      </c>
      <c r="B104" s="54" t="s">
        <v>856</v>
      </c>
      <c r="C104" s="510" t="s">
        <v>854</v>
      </c>
      <c r="D104" s="512">
        <v>0</v>
      </c>
      <c r="E104" s="512">
        <v>6</v>
      </c>
      <c r="F104" s="512">
        <v>4</v>
      </c>
      <c r="G104" s="512">
        <v>1.45</v>
      </c>
      <c r="H104" s="529">
        <f>IF(G104="","",G104*100)</f>
        <v>145</v>
      </c>
      <c r="I104" s="516">
        <v>480</v>
      </c>
      <c r="J104" s="518">
        <v>5.0000000000000001E-3</v>
      </c>
      <c r="K104" s="512">
        <v>3.28</v>
      </c>
      <c r="L104" s="512">
        <v>1.4370000000000001</v>
      </c>
      <c r="M104" s="512">
        <v>4.18</v>
      </c>
      <c r="N104" s="512">
        <v>1.526</v>
      </c>
      <c r="O104" s="520" t="s">
        <v>570</v>
      </c>
      <c r="P104" s="507" t="s">
        <v>617</v>
      </c>
      <c r="T104" s="5"/>
      <c r="Z104" s="5"/>
    </row>
    <row r="105" spans="1:26" ht="12" customHeight="1" x14ac:dyDescent="0.2">
      <c r="A105" s="509"/>
      <c r="B105" s="54" t="s">
        <v>857</v>
      </c>
      <c r="C105" s="511"/>
      <c r="D105" s="513"/>
      <c r="E105" s="513"/>
      <c r="F105" s="513"/>
      <c r="G105" s="513"/>
      <c r="H105" s="530"/>
      <c r="I105" s="517"/>
      <c r="J105" s="519"/>
      <c r="K105" s="513"/>
      <c r="L105" s="513"/>
      <c r="M105" s="513"/>
      <c r="N105" s="513"/>
      <c r="O105" s="521"/>
      <c r="P105" s="508"/>
    </row>
    <row r="106" spans="1:26" ht="12" customHeight="1" x14ac:dyDescent="0.2">
      <c r="A106" s="505">
        <v>11</v>
      </c>
      <c r="B106" s="54" t="s">
        <v>899</v>
      </c>
      <c r="C106" s="510" t="s">
        <v>854</v>
      </c>
      <c r="D106" s="512">
        <v>0</v>
      </c>
      <c r="E106" s="512">
        <v>7</v>
      </c>
      <c r="F106" s="512">
        <v>8</v>
      </c>
      <c r="G106" s="512">
        <v>0.55000000000000004</v>
      </c>
      <c r="H106" s="529">
        <f>IF(G106="","",G106*100)</f>
        <v>55.000000000000007</v>
      </c>
      <c r="I106" s="516">
        <v>230</v>
      </c>
      <c r="J106" s="518">
        <v>3.3E-3</v>
      </c>
      <c r="K106" s="512">
        <v>1.95</v>
      </c>
      <c r="L106" s="512">
        <v>0.98099999999999998</v>
      </c>
      <c r="M106" s="512">
        <v>2.5</v>
      </c>
      <c r="N106" s="512">
        <v>1</v>
      </c>
      <c r="O106" s="520" t="s">
        <v>570</v>
      </c>
      <c r="P106" s="507" t="s">
        <v>617</v>
      </c>
    </row>
    <row r="107" spans="1:26" ht="12" customHeight="1" x14ac:dyDescent="0.2">
      <c r="A107" s="509"/>
      <c r="B107" s="54" t="s">
        <v>900</v>
      </c>
      <c r="C107" s="511"/>
      <c r="D107" s="513"/>
      <c r="E107" s="513"/>
      <c r="F107" s="513"/>
      <c r="G107" s="513"/>
      <c r="H107" s="530"/>
      <c r="I107" s="517"/>
      <c r="J107" s="519"/>
      <c r="K107" s="513"/>
      <c r="L107" s="513"/>
      <c r="M107" s="513"/>
      <c r="N107" s="513"/>
      <c r="O107" s="521"/>
      <c r="P107" s="508"/>
    </row>
    <row r="108" spans="1:26" customFormat="1" ht="12" customHeight="1" x14ac:dyDescent="0.2">
      <c r="A108" s="505">
        <v>11</v>
      </c>
      <c r="B108" s="54" t="s">
        <v>900</v>
      </c>
      <c r="C108" s="510" t="s">
        <v>854</v>
      </c>
      <c r="D108" s="512">
        <v>0</v>
      </c>
      <c r="E108" s="512">
        <v>6</v>
      </c>
      <c r="F108" s="512">
        <v>8</v>
      </c>
      <c r="G108" s="512">
        <v>0.43</v>
      </c>
      <c r="H108" s="529">
        <f>IF(G108="","",G108*100)</f>
        <v>43</v>
      </c>
      <c r="I108" s="516">
        <v>175</v>
      </c>
      <c r="J108" s="518">
        <v>3.0000000000000001E-3</v>
      </c>
      <c r="K108" s="512">
        <v>1.5</v>
      </c>
      <c r="L108" s="512">
        <v>0.90900000000000003</v>
      </c>
      <c r="M108" s="512">
        <v>2</v>
      </c>
      <c r="N108" s="512">
        <v>1</v>
      </c>
      <c r="O108" s="520" t="s">
        <v>570</v>
      </c>
      <c r="P108" s="507" t="s">
        <v>617</v>
      </c>
    </row>
    <row r="109" spans="1:26" customFormat="1" ht="12" customHeight="1" x14ac:dyDescent="0.2">
      <c r="A109" s="509"/>
      <c r="B109" s="54" t="s">
        <v>901</v>
      </c>
      <c r="C109" s="511"/>
      <c r="D109" s="513"/>
      <c r="E109" s="513"/>
      <c r="F109" s="513"/>
      <c r="G109" s="513"/>
      <c r="H109" s="530"/>
      <c r="I109" s="517"/>
      <c r="J109" s="519"/>
      <c r="K109" s="513"/>
      <c r="L109" s="513"/>
      <c r="M109" s="513"/>
      <c r="N109" s="513"/>
      <c r="O109" s="521"/>
      <c r="P109" s="508"/>
    </row>
    <row r="110" spans="1:26" customFormat="1" ht="12" customHeight="1" x14ac:dyDescent="0.2">
      <c r="A110" s="505">
        <v>11</v>
      </c>
      <c r="B110" s="54" t="s">
        <v>901</v>
      </c>
      <c r="C110" s="510" t="s">
        <v>854</v>
      </c>
      <c r="D110" s="512">
        <v>0</v>
      </c>
      <c r="E110" s="512">
        <v>6.69</v>
      </c>
      <c r="F110" s="512">
        <v>8</v>
      </c>
      <c r="G110" s="512">
        <v>0.47</v>
      </c>
      <c r="H110" s="529">
        <f>IF(G110="","",G110*100)</f>
        <v>47</v>
      </c>
      <c r="I110" s="516">
        <v>325</v>
      </c>
      <c r="J110" s="518">
        <v>6.7000000000000002E-3</v>
      </c>
      <c r="K110" s="512">
        <v>1.67</v>
      </c>
      <c r="L110" s="512">
        <v>1.2370000000000001</v>
      </c>
      <c r="M110" s="512">
        <v>2.1</v>
      </c>
      <c r="N110" s="512">
        <v>1.3</v>
      </c>
      <c r="O110" s="520" t="s">
        <v>570</v>
      </c>
      <c r="P110" s="507" t="s">
        <v>617</v>
      </c>
    </row>
    <row r="111" spans="1:26" customFormat="1" ht="12" customHeight="1" thickBot="1" x14ac:dyDescent="0.25">
      <c r="A111" s="509"/>
      <c r="B111" s="54" t="s">
        <v>902</v>
      </c>
      <c r="C111" s="511"/>
      <c r="D111" s="513"/>
      <c r="E111" s="513"/>
      <c r="F111" s="513"/>
      <c r="G111" s="513"/>
      <c r="H111" s="530"/>
      <c r="I111" s="517"/>
      <c r="J111" s="519"/>
      <c r="K111" s="513"/>
      <c r="L111" s="513"/>
      <c r="M111" s="513"/>
      <c r="N111" s="513"/>
      <c r="O111" s="521"/>
      <c r="P111" s="508"/>
    </row>
    <row r="112" spans="1:26" customFormat="1" ht="15" customHeight="1" x14ac:dyDescent="0.2">
      <c r="A112" s="96"/>
      <c r="B112" s="97"/>
      <c r="C112" s="97"/>
      <c r="D112" s="97"/>
      <c r="E112" s="538" t="s">
        <v>67</v>
      </c>
      <c r="F112" s="538"/>
      <c r="G112" s="538"/>
      <c r="H112" s="538"/>
      <c r="I112" s="538"/>
      <c r="J112" s="538"/>
      <c r="K112" s="538"/>
      <c r="L112" s="97"/>
      <c r="M112" s="97"/>
      <c r="N112" s="97"/>
      <c r="O112" s="97"/>
      <c r="P112" s="118"/>
    </row>
    <row r="113" spans="1:26" s="5" customFormat="1" ht="12" customHeight="1" x14ac:dyDescent="0.2">
      <c r="A113" s="522"/>
      <c r="B113" s="523"/>
      <c r="C113" s="523"/>
      <c r="D113" s="523"/>
      <c r="E113" s="523"/>
      <c r="F113" s="523"/>
      <c r="G113" s="523"/>
      <c r="H113" s="523"/>
      <c r="I113" s="523"/>
      <c r="J113" s="523"/>
      <c r="K113" s="523"/>
      <c r="L113" s="523"/>
      <c r="M113" s="523"/>
      <c r="N113" s="523"/>
      <c r="O113" s="523"/>
      <c r="P113" s="524"/>
      <c r="S113" s="1"/>
      <c r="T113" s="1"/>
      <c r="Z113" s="1"/>
    </row>
    <row r="114" spans="1:26" x14ac:dyDescent="0.2">
      <c r="A114" s="525"/>
      <c r="B114" s="523"/>
      <c r="C114" s="523"/>
      <c r="D114" s="523"/>
      <c r="E114" s="523"/>
      <c r="F114" s="523"/>
      <c r="G114" s="523"/>
      <c r="H114" s="523"/>
      <c r="I114" s="523"/>
      <c r="J114" s="523"/>
      <c r="K114" s="523"/>
      <c r="L114" s="523"/>
      <c r="M114" s="523"/>
      <c r="N114" s="523"/>
      <c r="O114" s="523"/>
      <c r="P114" s="524"/>
    </row>
    <row r="115" spans="1:26" x14ac:dyDescent="0.2">
      <c r="A115" s="525"/>
      <c r="B115" s="523"/>
      <c r="C115" s="523"/>
      <c r="D115" s="523"/>
      <c r="E115" s="523"/>
      <c r="F115" s="523"/>
      <c r="G115" s="523"/>
      <c r="H115" s="523"/>
      <c r="I115" s="523"/>
      <c r="J115" s="523"/>
      <c r="K115" s="523"/>
      <c r="L115" s="523"/>
      <c r="M115" s="523"/>
      <c r="N115" s="523"/>
      <c r="O115" s="523"/>
      <c r="P115" s="524"/>
    </row>
    <row r="116" spans="1:26" s="5" customFormat="1" ht="12" customHeight="1" x14ac:dyDescent="0.2">
      <c r="A116" s="525"/>
      <c r="B116" s="523"/>
      <c r="C116" s="523"/>
      <c r="D116" s="523"/>
      <c r="E116" s="523"/>
      <c r="F116" s="523"/>
      <c r="G116" s="523"/>
      <c r="H116" s="523"/>
      <c r="I116" s="523"/>
      <c r="J116" s="523"/>
      <c r="K116" s="523"/>
      <c r="L116" s="523"/>
      <c r="M116" s="523"/>
      <c r="N116" s="523"/>
      <c r="O116" s="523"/>
      <c r="P116" s="524"/>
      <c r="S116" s="1"/>
      <c r="T116" s="1"/>
      <c r="Z116" s="1"/>
    </row>
    <row r="117" spans="1:26" x14ac:dyDescent="0.2">
      <c r="A117" s="525"/>
      <c r="B117" s="523"/>
      <c r="C117" s="523"/>
      <c r="D117" s="523"/>
      <c r="E117" s="523"/>
      <c r="F117" s="523"/>
      <c r="G117" s="523"/>
      <c r="H117" s="523"/>
      <c r="I117" s="523"/>
      <c r="J117" s="523"/>
      <c r="K117" s="523"/>
      <c r="L117" s="523"/>
      <c r="M117" s="523"/>
      <c r="N117" s="523"/>
      <c r="O117" s="523"/>
      <c r="P117" s="524"/>
    </row>
    <row r="118" spans="1:26" ht="13.5" thickBot="1" x14ac:dyDescent="0.25">
      <c r="A118" s="526"/>
      <c r="B118" s="527"/>
      <c r="C118" s="527"/>
      <c r="D118" s="527"/>
      <c r="E118" s="527"/>
      <c r="F118" s="527"/>
      <c r="G118" s="527"/>
      <c r="H118" s="527"/>
      <c r="I118" s="527"/>
      <c r="J118" s="527"/>
      <c r="K118" s="527"/>
      <c r="L118" s="527"/>
      <c r="M118" s="527"/>
      <c r="N118" s="527"/>
      <c r="O118" s="527"/>
      <c r="P118" s="528"/>
    </row>
    <row r="119" spans="1:26" ht="23.25" customHeight="1" x14ac:dyDescent="0.2">
      <c r="A119" s="88"/>
      <c r="B119" s="89"/>
      <c r="C119" s="89"/>
      <c r="D119" s="89"/>
      <c r="E119" s="409" t="s">
        <v>57</v>
      </c>
      <c r="F119" s="409"/>
      <c r="G119" s="409"/>
      <c r="H119" s="409"/>
      <c r="I119" s="409"/>
      <c r="J119" s="409"/>
      <c r="K119" s="409"/>
      <c r="L119" s="89"/>
      <c r="M119" s="89"/>
      <c r="N119" s="89"/>
      <c r="O119" s="89"/>
      <c r="P119" s="101"/>
      <c r="Q119" s="17"/>
      <c r="U119" s="10"/>
      <c r="V119" s="9"/>
      <c r="W119" s="9"/>
      <c r="X119" s="10"/>
    </row>
    <row r="120" spans="1:26" ht="18.75" customHeight="1" x14ac:dyDescent="0.2">
      <c r="A120" s="90"/>
      <c r="B120" s="91"/>
      <c r="C120" s="91"/>
      <c r="D120" s="91"/>
      <c r="E120" s="412" t="s">
        <v>58</v>
      </c>
      <c r="F120" s="412"/>
      <c r="G120" s="412"/>
      <c r="H120" s="412"/>
      <c r="I120" s="412"/>
      <c r="J120" s="412"/>
      <c r="K120" s="412"/>
      <c r="L120" s="91"/>
      <c r="M120" s="91"/>
      <c r="N120" s="91"/>
      <c r="O120" s="91"/>
      <c r="P120" s="102"/>
      <c r="Q120" s="17"/>
      <c r="U120" s="9"/>
      <c r="V120" s="9"/>
      <c r="W120" s="9"/>
      <c r="X120" s="9"/>
    </row>
    <row r="121" spans="1:26" ht="27" customHeight="1" thickBot="1" x14ac:dyDescent="0.25">
      <c r="A121" s="120" t="str">
        <f>'General Project Information'!$A$6</f>
        <v>(Version 2.08; Released April 2018)</v>
      </c>
      <c r="B121" s="99"/>
      <c r="C121" s="99"/>
      <c r="D121" s="100"/>
      <c r="E121" s="414" t="s">
        <v>674</v>
      </c>
      <c r="F121" s="414"/>
      <c r="G121" s="414"/>
      <c r="H121" s="414"/>
      <c r="I121" s="414"/>
      <c r="J121" s="414"/>
      <c r="K121" s="414"/>
      <c r="L121" s="91"/>
      <c r="M121" s="91"/>
      <c r="N121" s="91"/>
      <c r="O121" s="91"/>
      <c r="P121" s="102"/>
      <c r="Q121" s="17"/>
      <c r="R121" s="2"/>
      <c r="U121" s="9"/>
      <c r="V121" s="9"/>
      <c r="W121" s="9"/>
      <c r="X121" s="9"/>
      <c r="Y121" s="9"/>
      <c r="Z121" s="9"/>
    </row>
    <row r="122" spans="1:26" x14ac:dyDescent="0.2">
      <c r="A122" s="539" t="s">
        <v>436</v>
      </c>
      <c r="B122" s="540"/>
      <c r="C122" s="227" t="str">
        <f>'General Project Information'!$C$7</f>
        <v>37673.3.GV3</v>
      </c>
      <c r="D122" s="149" t="s">
        <v>438</v>
      </c>
      <c r="E122" s="121" t="str">
        <f>'General Project Information'!$E$7</f>
        <v>R-2721 A</v>
      </c>
      <c r="F122" s="122"/>
      <c r="G122" s="149" t="s">
        <v>0</v>
      </c>
      <c r="H122" s="121" t="str">
        <f>'General Project Information'!$H$7</f>
        <v xml:space="preserve">Wake       </v>
      </c>
      <c r="I122" s="124"/>
      <c r="J122" s="124"/>
      <c r="K122" s="124"/>
      <c r="L122" s="125"/>
      <c r="M122" s="125" t="s">
        <v>55</v>
      </c>
      <c r="N122" s="153">
        <f>IF(A108&lt;&gt;"",MAX(N71)+1,"")</f>
        <v>5</v>
      </c>
      <c r="O122" s="126" t="s">
        <v>56</v>
      </c>
      <c r="P122" s="127">
        <f>'General Project Information'!$O$7</f>
        <v>10</v>
      </c>
      <c r="Q122" s="17"/>
      <c r="U122" s="9"/>
      <c r="V122" s="9"/>
      <c r="W122" s="10"/>
      <c r="X122" s="10"/>
      <c r="Y122" s="9"/>
      <c r="Z122" s="9"/>
    </row>
    <row r="123" spans="1:26" ht="17.25" customHeight="1" thickBot="1" x14ac:dyDescent="0.25">
      <c r="A123" s="92"/>
      <c r="B123" s="93"/>
      <c r="C123" s="93"/>
      <c r="D123" s="93"/>
      <c r="E123" s="421" t="s">
        <v>327</v>
      </c>
      <c r="F123" s="421"/>
      <c r="G123" s="421"/>
      <c r="H123" s="421"/>
      <c r="I123" s="421"/>
      <c r="J123" s="421"/>
      <c r="K123" s="93"/>
      <c r="L123" s="93"/>
      <c r="M123" s="93"/>
      <c r="N123" s="93"/>
      <c r="O123" s="93"/>
      <c r="P123" s="105"/>
      <c r="Q123" s="3"/>
      <c r="U123" s="9"/>
      <c r="V123" s="9"/>
      <c r="W123" s="10"/>
      <c r="X123" s="10"/>
      <c r="Z123" s="9"/>
    </row>
    <row r="124" spans="1:26" s="18" customFormat="1" ht="44.25" customHeight="1" x14ac:dyDescent="0.2">
      <c r="A124" s="112" t="s">
        <v>74</v>
      </c>
      <c r="B124" s="49" t="s">
        <v>803</v>
      </c>
      <c r="C124" s="49" t="s">
        <v>648</v>
      </c>
      <c r="D124" s="31" t="s">
        <v>379</v>
      </c>
      <c r="E124" s="30" t="s">
        <v>504</v>
      </c>
      <c r="F124" s="30" t="s">
        <v>505</v>
      </c>
      <c r="G124" s="30" t="s">
        <v>108</v>
      </c>
      <c r="H124" s="151" t="s">
        <v>716</v>
      </c>
      <c r="I124" s="30" t="s">
        <v>97</v>
      </c>
      <c r="J124" s="137" t="s">
        <v>96</v>
      </c>
      <c r="K124" s="30" t="s">
        <v>118</v>
      </c>
      <c r="L124" s="30" t="s">
        <v>322</v>
      </c>
      <c r="M124" s="30" t="s">
        <v>95</v>
      </c>
      <c r="N124" s="30" t="s">
        <v>323</v>
      </c>
      <c r="O124" s="137" t="s">
        <v>119</v>
      </c>
      <c r="P124" s="168" t="s">
        <v>769</v>
      </c>
    </row>
    <row r="125" spans="1:26" customFormat="1" ht="12" customHeight="1" x14ac:dyDescent="0.2">
      <c r="A125" s="505">
        <v>11</v>
      </c>
      <c r="B125" s="54" t="s">
        <v>902</v>
      </c>
      <c r="C125" s="510" t="s">
        <v>854</v>
      </c>
      <c r="D125" s="512">
        <v>0</v>
      </c>
      <c r="E125" s="512">
        <v>6.69</v>
      </c>
      <c r="F125" s="512">
        <v>8</v>
      </c>
      <c r="G125" s="512">
        <v>0.43</v>
      </c>
      <c r="H125" s="529">
        <f>IF(G125="","",G125*100)</f>
        <v>43</v>
      </c>
      <c r="I125" s="516">
        <v>200</v>
      </c>
      <c r="J125" s="518">
        <v>1.8200000000000001E-2</v>
      </c>
      <c r="K125" s="512">
        <v>1.51</v>
      </c>
      <c r="L125" s="512">
        <v>1.754</v>
      </c>
      <c r="M125" s="512">
        <v>1.9</v>
      </c>
      <c r="N125" s="512">
        <v>1.9</v>
      </c>
      <c r="O125" s="520" t="s">
        <v>570</v>
      </c>
      <c r="P125" s="507" t="s">
        <v>617</v>
      </c>
    </row>
    <row r="126" spans="1:26" ht="12" customHeight="1" x14ac:dyDescent="0.2">
      <c r="A126" s="509"/>
      <c r="B126" s="54" t="s">
        <v>903</v>
      </c>
      <c r="C126" s="511"/>
      <c r="D126" s="513"/>
      <c r="E126" s="513"/>
      <c r="F126" s="513"/>
      <c r="G126" s="513"/>
      <c r="H126" s="530"/>
      <c r="I126" s="517"/>
      <c r="J126" s="519"/>
      <c r="K126" s="513"/>
      <c r="L126" s="513"/>
      <c r="M126" s="513"/>
      <c r="N126" s="513"/>
      <c r="O126" s="521"/>
      <c r="P126" s="508"/>
    </row>
    <row r="127" spans="1:26" ht="12" customHeight="1" x14ac:dyDescent="0.2">
      <c r="A127" s="505">
        <v>11</v>
      </c>
      <c r="B127" s="54" t="s">
        <v>954</v>
      </c>
      <c r="C127" s="510" t="s">
        <v>854</v>
      </c>
      <c r="D127" s="512">
        <v>0</v>
      </c>
      <c r="E127" s="512">
        <v>4</v>
      </c>
      <c r="F127" s="512">
        <v>6</v>
      </c>
      <c r="G127" s="512">
        <v>1.34</v>
      </c>
      <c r="H127" s="529">
        <f>IF(G127="","",G127*100)</f>
        <v>134</v>
      </c>
      <c r="I127" s="516">
        <v>170</v>
      </c>
      <c r="J127" s="518">
        <v>7.4999999999999997E-3</v>
      </c>
      <c r="K127" s="512">
        <v>2.4</v>
      </c>
      <c r="L127" s="512">
        <v>1.5469999999999999</v>
      </c>
      <c r="M127" s="512">
        <v>3.1</v>
      </c>
      <c r="N127" s="512">
        <v>1.6</v>
      </c>
      <c r="O127" s="520" t="s">
        <v>570</v>
      </c>
      <c r="P127" s="507" t="s">
        <v>617</v>
      </c>
    </row>
    <row r="128" spans="1:26" ht="12" customHeight="1" x14ac:dyDescent="0.2">
      <c r="A128" s="509"/>
      <c r="B128" s="54" t="s">
        <v>955</v>
      </c>
      <c r="C128" s="511"/>
      <c r="D128" s="513"/>
      <c r="E128" s="513"/>
      <c r="F128" s="513"/>
      <c r="G128" s="513"/>
      <c r="H128" s="530"/>
      <c r="I128" s="517"/>
      <c r="J128" s="519"/>
      <c r="K128" s="513"/>
      <c r="L128" s="513"/>
      <c r="M128" s="513"/>
      <c r="N128" s="513"/>
      <c r="O128" s="521"/>
      <c r="P128" s="508"/>
    </row>
    <row r="129" spans="1:16" ht="12" customHeight="1" x14ac:dyDescent="0.2">
      <c r="A129" s="505">
        <v>11</v>
      </c>
      <c r="B129" s="54" t="s">
        <v>956</v>
      </c>
      <c r="C129" s="510" t="s">
        <v>854</v>
      </c>
      <c r="D129" s="512">
        <v>0</v>
      </c>
      <c r="E129" s="512">
        <v>4</v>
      </c>
      <c r="F129" s="512">
        <v>6</v>
      </c>
      <c r="G129" s="512">
        <v>0.78</v>
      </c>
      <c r="H129" s="529">
        <f>IF(G129="","",G129*100)</f>
        <v>78</v>
      </c>
      <c r="I129" s="516">
        <v>175</v>
      </c>
      <c r="J129" s="518">
        <v>7.9000000000000008E-3</v>
      </c>
      <c r="K129" s="512">
        <v>1.6</v>
      </c>
      <c r="L129" s="512">
        <v>1.425</v>
      </c>
      <c r="M129" s="512">
        <v>2.1</v>
      </c>
      <c r="N129" s="512">
        <v>1.5</v>
      </c>
      <c r="O129" s="520" t="s">
        <v>570</v>
      </c>
      <c r="P129" s="507" t="s">
        <v>617</v>
      </c>
    </row>
    <row r="130" spans="1:16" ht="12" customHeight="1" x14ac:dyDescent="0.2">
      <c r="A130" s="509"/>
      <c r="B130" s="54" t="s">
        <v>957</v>
      </c>
      <c r="C130" s="511"/>
      <c r="D130" s="513"/>
      <c r="E130" s="513"/>
      <c r="F130" s="513"/>
      <c r="G130" s="513"/>
      <c r="H130" s="530"/>
      <c r="I130" s="517"/>
      <c r="J130" s="519"/>
      <c r="K130" s="513"/>
      <c r="L130" s="513"/>
      <c r="M130" s="513"/>
      <c r="N130" s="513"/>
      <c r="O130" s="521"/>
      <c r="P130" s="508"/>
    </row>
    <row r="131" spans="1:16" ht="12" customHeight="1" x14ac:dyDescent="0.2">
      <c r="A131" s="505">
        <v>11</v>
      </c>
      <c r="B131" s="54" t="s">
        <v>958</v>
      </c>
      <c r="C131" s="510" t="s">
        <v>854</v>
      </c>
      <c r="D131" s="512">
        <v>0</v>
      </c>
      <c r="E131" s="512">
        <v>4</v>
      </c>
      <c r="F131" s="512">
        <v>6</v>
      </c>
      <c r="G131" s="512">
        <v>0.9</v>
      </c>
      <c r="H131" s="503">
        <f>IF(G131="","",G131*100)</f>
        <v>90</v>
      </c>
      <c r="I131" s="516">
        <v>200</v>
      </c>
      <c r="J131" s="518">
        <v>1.0699999999999999E-2</v>
      </c>
      <c r="K131" s="512">
        <v>2</v>
      </c>
      <c r="L131" s="512">
        <v>1.6890000000000001</v>
      </c>
      <c r="M131" s="512">
        <v>2.6</v>
      </c>
      <c r="N131" s="512">
        <v>1.8</v>
      </c>
      <c r="O131" s="520" t="s">
        <v>570</v>
      </c>
      <c r="P131" s="507" t="s">
        <v>617</v>
      </c>
    </row>
    <row r="132" spans="1:16" ht="12" customHeight="1" x14ac:dyDescent="0.2">
      <c r="A132" s="506"/>
      <c r="B132" s="54" t="s">
        <v>959</v>
      </c>
      <c r="C132" s="511"/>
      <c r="D132" s="513"/>
      <c r="E132" s="513"/>
      <c r="F132" s="513"/>
      <c r="G132" s="513"/>
      <c r="H132" s="504"/>
      <c r="I132" s="517"/>
      <c r="J132" s="519"/>
      <c r="K132" s="513"/>
      <c r="L132" s="513"/>
      <c r="M132" s="513"/>
      <c r="N132" s="513"/>
      <c r="O132" s="521"/>
      <c r="P132" s="508"/>
    </row>
    <row r="133" spans="1:16" ht="12" customHeight="1" x14ac:dyDescent="0.2">
      <c r="A133" s="505">
        <v>11</v>
      </c>
      <c r="B133" s="54" t="s">
        <v>960</v>
      </c>
      <c r="C133" s="510" t="s">
        <v>854</v>
      </c>
      <c r="D133" s="512">
        <v>0</v>
      </c>
      <c r="E133" s="512">
        <v>6</v>
      </c>
      <c r="F133" s="512">
        <v>4</v>
      </c>
      <c r="G133" s="512">
        <v>0.2</v>
      </c>
      <c r="H133" s="503">
        <f>IF(G133="","",G133*100)</f>
        <v>20</v>
      </c>
      <c r="I133" s="516">
        <v>68</v>
      </c>
      <c r="J133" s="518">
        <v>8.5000000000000006E-3</v>
      </c>
      <c r="K133" s="512">
        <v>0.39</v>
      </c>
      <c r="L133" s="512">
        <v>1.036</v>
      </c>
      <c r="M133" s="512">
        <v>0.5</v>
      </c>
      <c r="N133" s="512">
        <v>1.1000000000000001</v>
      </c>
      <c r="O133" s="520" t="s">
        <v>570</v>
      </c>
      <c r="P133" s="507" t="s">
        <v>617</v>
      </c>
    </row>
    <row r="134" spans="1:16" ht="12" customHeight="1" x14ac:dyDescent="0.2">
      <c r="A134" s="506"/>
      <c r="B134" s="54" t="s">
        <v>961</v>
      </c>
      <c r="C134" s="511"/>
      <c r="D134" s="513"/>
      <c r="E134" s="513"/>
      <c r="F134" s="513"/>
      <c r="G134" s="513"/>
      <c r="H134" s="504"/>
      <c r="I134" s="517"/>
      <c r="J134" s="519"/>
      <c r="K134" s="513"/>
      <c r="L134" s="513"/>
      <c r="M134" s="513"/>
      <c r="N134" s="513"/>
      <c r="O134" s="521"/>
      <c r="P134" s="508"/>
    </row>
    <row r="135" spans="1:16" ht="12" customHeight="1" x14ac:dyDescent="0.2">
      <c r="A135" s="505">
        <v>11</v>
      </c>
      <c r="B135" s="54" t="s">
        <v>961</v>
      </c>
      <c r="C135" s="510" t="s">
        <v>854</v>
      </c>
      <c r="D135" s="512">
        <v>0</v>
      </c>
      <c r="E135" s="512">
        <v>6</v>
      </c>
      <c r="F135" s="512">
        <v>4</v>
      </c>
      <c r="G135" s="512">
        <v>0.46</v>
      </c>
      <c r="H135" s="529">
        <f>IF(G135="","",G135*100)</f>
        <v>46</v>
      </c>
      <c r="I135" s="516">
        <v>182</v>
      </c>
      <c r="J135" s="518">
        <v>1.8800000000000001E-2</v>
      </c>
      <c r="K135" s="512">
        <v>0.89</v>
      </c>
      <c r="L135" s="512">
        <v>1.7090000000000001</v>
      </c>
      <c r="M135" s="512">
        <v>1.1000000000000001</v>
      </c>
      <c r="N135" s="512">
        <v>1.8</v>
      </c>
      <c r="O135" s="520" t="s">
        <v>570</v>
      </c>
      <c r="P135" s="507" t="s">
        <v>617</v>
      </c>
    </row>
    <row r="136" spans="1:16" ht="12" customHeight="1" x14ac:dyDescent="0.2">
      <c r="A136" s="509"/>
      <c r="B136" s="54" t="s">
        <v>962</v>
      </c>
      <c r="C136" s="511"/>
      <c r="D136" s="513"/>
      <c r="E136" s="513"/>
      <c r="F136" s="513"/>
      <c r="G136" s="513"/>
      <c r="H136" s="530"/>
      <c r="I136" s="517"/>
      <c r="J136" s="519"/>
      <c r="K136" s="513"/>
      <c r="L136" s="513"/>
      <c r="M136" s="513"/>
      <c r="N136" s="513"/>
      <c r="O136" s="521"/>
      <c r="P136" s="508"/>
    </row>
    <row r="137" spans="1:16" ht="12" customHeight="1" x14ac:dyDescent="0.2">
      <c r="A137" s="505">
        <v>11</v>
      </c>
      <c r="B137" s="54" t="s">
        <v>963</v>
      </c>
      <c r="C137" s="510" t="s">
        <v>854</v>
      </c>
      <c r="D137" s="512">
        <v>0</v>
      </c>
      <c r="E137" s="512">
        <v>6</v>
      </c>
      <c r="F137" s="512">
        <v>4</v>
      </c>
      <c r="G137" s="512">
        <v>0.12</v>
      </c>
      <c r="H137" s="503">
        <f>IF(G137="","",G137*100)</f>
        <v>12</v>
      </c>
      <c r="I137" s="516">
        <v>100</v>
      </c>
      <c r="J137" s="518">
        <v>3.5999999999999999E-3</v>
      </c>
      <c r="K137" s="512">
        <v>0.16</v>
      </c>
      <c r="L137" s="512">
        <v>0.63100000000000001</v>
      </c>
      <c r="M137" s="512">
        <v>0.21</v>
      </c>
      <c r="N137" s="512">
        <v>0.6</v>
      </c>
      <c r="O137" s="520" t="s">
        <v>570</v>
      </c>
      <c r="P137" s="507" t="s">
        <v>617</v>
      </c>
    </row>
    <row r="138" spans="1:16" s="4" customFormat="1" ht="12" customHeight="1" x14ac:dyDescent="0.2">
      <c r="A138" s="506"/>
      <c r="B138" s="54" t="s">
        <v>964</v>
      </c>
      <c r="C138" s="511"/>
      <c r="D138" s="513"/>
      <c r="E138" s="513"/>
      <c r="F138" s="513"/>
      <c r="G138" s="513"/>
      <c r="H138" s="504"/>
      <c r="I138" s="517"/>
      <c r="J138" s="519"/>
      <c r="K138" s="513"/>
      <c r="L138" s="513"/>
      <c r="M138" s="513"/>
      <c r="N138" s="513"/>
      <c r="O138" s="521"/>
      <c r="P138" s="508"/>
    </row>
    <row r="139" spans="1:16" s="4" customFormat="1" ht="12" customHeight="1" x14ac:dyDescent="0.2">
      <c r="A139" s="505">
        <v>11</v>
      </c>
      <c r="B139" s="54" t="s">
        <v>858</v>
      </c>
      <c r="C139" s="510" t="s">
        <v>854</v>
      </c>
      <c r="D139" s="512">
        <v>0</v>
      </c>
      <c r="E139" s="512">
        <v>6</v>
      </c>
      <c r="F139" s="512">
        <v>4</v>
      </c>
      <c r="G139" s="512">
        <v>0.49</v>
      </c>
      <c r="H139" s="503">
        <f>IF(G139="","",G139*100)</f>
        <v>49</v>
      </c>
      <c r="I139" s="516">
        <v>200</v>
      </c>
      <c r="J139" s="518">
        <v>5.0000000000000001E-3</v>
      </c>
      <c r="K139" s="512">
        <v>0.86</v>
      </c>
      <c r="L139" s="512">
        <v>1.028</v>
      </c>
      <c r="M139" s="512">
        <v>1.1000000000000001</v>
      </c>
      <c r="N139" s="512">
        <v>1.1000000000000001</v>
      </c>
      <c r="O139" s="520" t="s">
        <v>570</v>
      </c>
      <c r="P139" s="507" t="s">
        <v>617</v>
      </c>
    </row>
    <row r="140" spans="1:16" ht="12" customHeight="1" x14ac:dyDescent="0.2">
      <c r="A140" s="506"/>
      <c r="B140" s="54" t="s">
        <v>859</v>
      </c>
      <c r="C140" s="511"/>
      <c r="D140" s="513"/>
      <c r="E140" s="513"/>
      <c r="F140" s="513"/>
      <c r="G140" s="513"/>
      <c r="H140" s="504"/>
      <c r="I140" s="517"/>
      <c r="J140" s="519"/>
      <c r="K140" s="513"/>
      <c r="L140" s="513"/>
      <c r="M140" s="513"/>
      <c r="N140" s="513"/>
      <c r="O140" s="521"/>
      <c r="P140" s="508"/>
    </row>
    <row r="141" spans="1:16" ht="12" customHeight="1" x14ac:dyDescent="0.2">
      <c r="A141" s="505">
        <v>11</v>
      </c>
      <c r="B141" s="54" t="s">
        <v>859</v>
      </c>
      <c r="C141" s="510" t="s">
        <v>854</v>
      </c>
      <c r="D141" s="512">
        <v>0</v>
      </c>
      <c r="E141" s="512">
        <v>6</v>
      </c>
      <c r="F141" s="512">
        <v>4</v>
      </c>
      <c r="G141" s="512">
        <v>0.12</v>
      </c>
      <c r="H141" s="503">
        <f>IF(G141="","",G141*100)</f>
        <v>12</v>
      </c>
      <c r="I141" s="516">
        <v>50</v>
      </c>
      <c r="J141" s="518">
        <v>2.5999999999999999E-2</v>
      </c>
      <c r="K141" s="512">
        <v>0.2</v>
      </c>
      <c r="L141" s="512">
        <v>1.325</v>
      </c>
      <c r="M141" s="512">
        <v>0.25</v>
      </c>
      <c r="N141" s="512">
        <v>1.4</v>
      </c>
      <c r="O141" s="520" t="s">
        <v>570</v>
      </c>
      <c r="P141" s="507" t="s">
        <v>617</v>
      </c>
    </row>
    <row r="142" spans="1:16" ht="12" customHeight="1" x14ac:dyDescent="0.2">
      <c r="A142" s="506"/>
      <c r="B142" s="54" t="s">
        <v>860</v>
      </c>
      <c r="C142" s="511"/>
      <c r="D142" s="513"/>
      <c r="E142" s="513"/>
      <c r="F142" s="513"/>
      <c r="G142" s="513"/>
      <c r="H142" s="504"/>
      <c r="I142" s="517"/>
      <c r="J142" s="519"/>
      <c r="K142" s="513"/>
      <c r="L142" s="513"/>
      <c r="M142" s="513"/>
      <c r="N142" s="513"/>
      <c r="O142" s="521"/>
      <c r="P142" s="508"/>
    </row>
    <row r="143" spans="1:16" ht="12" customHeight="1" x14ac:dyDescent="0.2">
      <c r="A143" s="505">
        <v>11</v>
      </c>
      <c r="B143" s="54" t="s">
        <v>860</v>
      </c>
      <c r="C143" s="510" t="s">
        <v>854</v>
      </c>
      <c r="D143" s="512">
        <v>0</v>
      </c>
      <c r="E143" s="512">
        <v>6</v>
      </c>
      <c r="F143" s="512">
        <v>4</v>
      </c>
      <c r="G143" s="512">
        <v>0.33</v>
      </c>
      <c r="H143" s="503">
        <f>IF(G143="","",G143*100)</f>
        <v>33</v>
      </c>
      <c r="I143" s="516">
        <v>50</v>
      </c>
      <c r="J143" s="518">
        <v>2.5999999999999999E-2</v>
      </c>
      <c r="K143" s="512">
        <v>0.5</v>
      </c>
      <c r="L143" s="512">
        <v>1.67</v>
      </c>
      <c r="M143" s="512">
        <v>0.64</v>
      </c>
      <c r="N143" s="512">
        <v>1.8</v>
      </c>
      <c r="O143" s="520" t="s">
        <v>570</v>
      </c>
      <c r="P143" s="507" t="s">
        <v>617</v>
      </c>
    </row>
    <row r="144" spans="1:16" ht="12" customHeight="1" x14ac:dyDescent="0.2">
      <c r="A144" s="506"/>
      <c r="B144" s="54" t="s">
        <v>861</v>
      </c>
      <c r="C144" s="511"/>
      <c r="D144" s="513"/>
      <c r="E144" s="513"/>
      <c r="F144" s="513"/>
      <c r="G144" s="513"/>
      <c r="H144" s="504"/>
      <c r="I144" s="517"/>
      <c r="J144" s="519"/>
      <c r="K144" s="513"/>
      <c r="L144" s="513"/>
      <c r="M144" s="513"/>
      <c r="N144" s="513"/>
      <c r="O144" s="521"/>
      <c r="P144" s="508"/>
    </row>
    <row r="145" spans="1:26" ht="12" customHeight="1" x14ac:dyDescent="0.2">
      <c r="A145" s="505">
        <v>11</v>
      </c>
      <c r="B145" s="54" t="s">
        <v>965</v>
      </c>
      <c r="C145" s="510" t="s">
        <v>854</v>
      </c>
      <c r="D145" s="512">
        <v>0</v>
      </c>
      <c r="E145" s="512">
        <v>6</v>
      </c>
      <c r="F145" s="512">
        <v>4</v>
      </c>
      <c r="G145" s="512">
        <v>0.55000000000000004</v>
      </c>
      <c r="H145" s="503">
        <f>IF(G145="","",G145*100)</f>
        <v>55.000000000000007</v>
      </c>
      <c r="I145" s="516">
        <v>316.06</v>
      </c>
      <c r="J145" s="518">
        <v>2.6599999999999999E-2</v>
      </c>
      <c r="K145" s="512">
        <v>0.99</v>
      </c>
      <c r="L145" s="512">
        <v>1.998</v>
      </c>
      <c r="M145" s="512">
        <v>1.3</v>
      </c>
      <c r="N145" s="512">
        <v>2.1</v>
      </c>
      <c r="O145" s="520" t="s">
        <v>570</v>
      </c>
      <c r="P145" s="507" t="s">
        <v>617</v>
      </c>
    </row>
    <row r="146" spans="1:26" ht="12" customHeight="1" x14ac:dyDescent="0.2">
      <c r="A146" s="506"/>
      <c r="B146" s="54" t="s">
        <v>966</v>
      </c>
      <c r="C146" s="511"/>
      <c r="D146" s="513"/>
      <c r="E146" s="513"/>
      <c r="F146" s="513"/>
      <c r="G146" s="513"/>
      <c r="H146" s="504"/>
      <c r="I146" s="517"/>
      <c r="J146" s="519"/>
      <c r="K146" s="513"/>
      <c r="L146" s="513"/>
      <c r="M146" s="513"/>
      <c r="N146" s="513"/>
      <c r="O146" s="521"/>
      <c r="P146" s="508"/>
    </row>
    <row r="147" spans="1:26" ht="12" customHeight="1" x14ac:dyDescent="0.2">
      <c r="A147" s="505">
        <v>12</v>
      </c>
      <c r="B147" s="54" t="s">
        <v>967</v>
      </c>
      <c r="C147" s="510" t="s">
        <v>937</v>
      </c>
      <c r="D147" s="512">
        <v>0</v>
      </c>
      <c r="E147" s="512">
        <v>4</v>
      </c>
      <c r="F147" s="512">
        <v>6</v>
      </c>
      <c r="G147" s="512">
        <v>1.25</v>
      </c>
      <c r="H147" s="503">
        <f>IF(G147="","",G147*100)</f>
        <v>125</v>
      </c>
      <c r="I147" s="516">
        <v>300</v>
      </c>
      <c r="J147" s="518">
        <v>9.7000000000000003E-3</v>
      </c>
      <c r="K147" s="512">
        <v>3.6</v>
      </c>
      <c r="L147" s="512">
        <v>1.885</v>
      </c>
      <c r="M147" s="512">
        <v>4.5</v>
      </c>
      <c r="N147" s="512">
        <v>2</v>
      </c>
      <c r="O147" s="520" t="s">
        <v>570</v>
      </c>
      <c r="P147" s="507" t="s">
        <v>617</v>
      </c>
    </row>
    <row r="148" spans="1:26" s="5" customFormat="1" ht="12" customHeight="1" x14ac:dyDescent="0.2">
      <c r="A148" s="506"/>
      <c r="B148" s="54" t="s">
        <v>968</v>
      </c>
      <c r="C148" s="511"/>
      <c r="D148" s="513"/>
      <c r="E148" s="513"/>
      <c r="F148" s="513"/>
      <c r="G148" s="513"/>
      <c r="H148" s="504"/>
      <c r="I148" s="517"/>
      <c r="J148" s="519"/>
      <c r="K148" s="513"/>
      <c r="L148" s="513"/>
      <c r="M148" s="513"/>
      <c r="N148" s="513"/>
      <c r="O148" s="521"/>
      <c r="P148" s="508"/>
      <c r="S148" s="1"/>
      <c r="T148" s="1"/>
      <c r="Z148" s="1"/>
    </row>
    <row r="149" spans="1:26" ht="12" customHeight="1" x14ac:dyDescent="0.2">
      <c r="A149" s="505">
        <v>12</v>
      </c>
      <c r="B149" s="54" t="s">
        <v>969</v>
      </c>
      <c r="C149" s="510" t="s">
        <v>854</v>
      </c>
      <c r="D149" s="512">
        <v>0</v>
      </c>
      <c r="E149" s="512">
        <v>6</v>
      </c>
      <c r="F149" s="512">
        <v>4</v>
      </c>
      <c r="G149" s="512">
        <v>0.97</v>
      </c>
      <c r="H149" s="503">
        <f>IF(G149="","",G149*100)</f>
        <v>97</v>
      </c>
      <c r="I149" s="516">
        <v>570</v>
      </c>
      <c r="J149" s="518">
        <v>1.3599999999999999E-2</v>
      </c>
      <c r="K149" s="512">
        <v>2</v>
      </c>
      <c r="L149" s="512">
        <v>1.8480000000000001</v>
      </c>
      <c r="M149" s="512">
        <v>2.6</v>
      </c>
      <c r="N149" s="512">
        <v>2</v>
      </c>
      <c r="O149" s="520" t="s">
        <v>570</v>
      </c>
      <c r="P149" s="507" t="s">
        <v>617</v>
      </c>
      <c r="T149" s="5"/>
      <c r="Z149" s="5"/>
    </row>
    <row r="150" spans="1:26" ht="12" customHeight="1" x14ac:dyDescent="0.2">
      <c r="A150" s="506"/>
      <c r="B150" s="54" t="s">
        <v>970</v>
      </c>
      <c r="C150" s="511"/>
      <c r="D150" s="513"/>
      <c r="E150" s="513"/>
      <c r="F150" s="513"/>
      <c r="G150" s="513"/>
      <c r="H150" s="504"/>
      <c r="I150" s="517"/>
      <c r="J150" s="519"/>
      <c r="K150" s="513"/>
      <c r="L150" s="513"/>
      <c r="M150" s="513"/>
      <c r="N150" s="513"/>
      <c r="O150" s="521"/>
      <c r="P150" s="508"/>
    </row>
    <row r="151" spans="1:26" ht="12" customHeight="1" x14ac:dyDescent="0.2">
      <c r="A151" s="505">
        <v>13</v>
      </c>
      <c r="B151" s="54" t="s">
        <v>904</v>
      </c>
      <c r="C151" s="510" t="s">
        <v>854</v>
      </c>
      <c r="D151" s="512">
        <v>0</v>
      </c>
      <c r="E151" s="512">
        <v>7</v>
      </c>
      <c r="F151" s="512">
        <v>8</v>
      </c>
      <c r="G151" s="512">
        <v>1.02</v>
      </c>
      <c r="H151" s="529">
        <f>IF(G151="","",G151*100)</f>
        <v>102</v>
      </c>
      <c r="I151" s="516">
        <v>468.69</v>
      </c>
      <c r="J151" s="518">
        <v>7.1000000000000004E-3</v>
      </c>
      <c r="K151" s="512">
        <v>3.57</v>
      </c>
      <c r="L151" s="512">
        <v>1.5209999999999999</v>
      </c>
      <c r="M151" s="512">
        <v>4.5</v>
      </c>
      <c r="N151" s="512">
        <v>1.6</v>
      </c>
      <c r="O151" s="520" t="s">
        <v>570</v>
      </c>
      <c r="P151" s="507" t="s">
        <v>617</v>
      </c>
    </row>
    <row r="152" spans="1:26" ht="12" customHeight="1" x14ac:dyDescent="0.2">
      <c r="A152" s="509"/>
      <c r="B152" s="54" t="s">
        <v>905</v>
      </c>
      <c r="C152" s="511"/>
      <c r="D152" s="513"/>
      <c r="E152" s="513"/>
      <c r="F152" s="513"/>
      <c r="G152" s="513"/>
      <c r="H152" s="530"/>
      <c r="I152" s="517"/>
      <c r="J152" s="519"/>
      <c r="K152" s="513"/>
      <c r="L152" s="513"/>
      <c r="M152" s="513"/>
      <c r="N152" s="513"/>
      <c r="O152" s="521"/>
      <c r="P152" s="508"/>
    </row>
    <row r="153" spans="1:26" customFormat="1" ht="12" customHeight="1" x14ac:dyDescent="0.2">
      <c r="A153" s="505">
        <v>13</v>
      </c>
      <c r="B153" s="54" t="s">
        <v>905</v>
      </c>
      <c r="C153" s="510" t="s">
        <v>854</v>
      </c>
      <c r="D153" s="512">
        <v>0</v>
      </c>
      <c r="E153" s="512">
        <v>7</v>
      </c>
      <c r="F153" s="512">
        <v>8</v>
      </c>
      <c r="G153" s="512">
        <v>0.56999999999999995</v>
      </c>
      <c r="H153" s="529">
        <f>IF(G153="","",G153*100)</f>
        <v>56.999999999999993</v>
      </c>
      <c r="I153" s="516">
        <v>264.31</v>
      </c>
      <c r="J153" s="518">
        <v>4.0000000000000001E-3</v>
      </c>
      <c r="K153" s="512">
        <v>2</v>
      </c>
      <c r="L153" s="512">
        <v>1.0609999999999999</v>
      </c>
      <c r="M153" s="512">
        <v>2.6</v>
      </c>
      <c r="N153" s="512">
        <v>1.1000000000000001</v>
      </c>
      <c r="O153" s="520" t="s">
        <v>570</v>
      </c>
      <c r="P153" s="507" t="s">
        <v>617</v>
      </c>
    </row>
    <row r="154" spans="1:26" customFormat="1" ht="12" customHeight="1" x14ac:dyDescent="0.2">
      <c r="A154" s="509"/>
      <c r="B154" s="54" t="s">
        <v>906</v>
      </c>
      <c r="C154" s="511"/>
      <c r="D154" s="513"/>
      <c r="E154" s="513"/>
      <c r="F154" s="513"/>
      <c r="G154" s="513"/>
      <c r="H154" s="530"/>
      <c r="I154" s="517"/>
      <c r="J154" s="519"/>
      <c r="K154" s="513"/>
      <c r="L154" s="513"/>
      <c r="M154" s="513"/>
      <c r="N154" s="513"/>
      <c r="O154" s="521"/>
      <c r="P154" s="508"/>
    </row>
    <row r="155" spans="1:26" customFormat="1" ht="12" customHeight="1" x14ac:dyDescent="0.2">
      <c r="A155" s="505">
        <v>13</v>
      </c>
      <c r="B155" s="54" t="s">
        <v>906</v>
      </c>
      <c r="C155" s="510" t="s">
        <v>854</v>
      </c>
      <c r="D155" s="512">
        <v>0</v>
      </c>
      <c r="E155" s="512">
        <v>6.69</v>
      </c>
      <c r="F155" s="512">
        <v>8</v>
      </c>
      <c r="G155" s="512">
        <v>0.33</v>
      </c>
      <c r="H155" s="529">
        <f>IF(G155="","",G155*100)</f>
        <v>33</v>
      </c>
      <c r="I155" s="516">
        <v>154</v>
      </c>
      <c r="J155" s="518">
        <v>8.6E-3</v>
      </c>
      <c r="K155" s="512">
        <v>1.1599999999999999</v>
      </c>
      <c r="L155" s="512">
        <v>1.24</v>
      </c>
      <c r="M155" s="512">
        <v>1.5</v>
      </c>
      <c r="N155" s="512">
        <v>1.3</v>
      </c>
      <c r="O155" s="520" t="s">
        <v>570</v>
      </c>
      <c r="P155" s="507" t="s">
        <v>617</v>
      </c>
    </row>
    <row r="156" spans="1:26" customFormat="1" ht="12" customHeight="1" x14ac:dyDescent="0.2">
      <c r="A156" s="509"/>
      <c r="B156" s="54" t="s">
        <v>907</v>
      </c>
      <c r="C156" s="511"/>
      <c r="D156" s="513"/>
      <c r="E156" s="513"/>
      <c r="F156" s="513"/>
      <c r="G156" s="513"/>
      <c r="H156" s="530"/>
      <c r="I156" s="517"/>
      <c r="J156" s="519"/>
      <c r="K156" s="513"/>
      <c r="L156" s="513"/>
      <c r="M156" s="513"/>
      <c r="N156" s="513"/>
      <c r="O156" s="521"/>
      <c r="P156" s="508"/>
    </row>
    <row r="157" spans="1:26" customFormat="1" ht="12" customHeight="1" x14ac:dyDescent="0.2">
      <c r="A157" s="505">
        <v>13</v>
      </c>
      <c r="B157" s="54" t="s">
        <v>907</v>
      </c>
      <c r="C157" s="510" t="s">
        <v>854</v>
      </c>
      <c r="D157" s="512">
        <v>0</v>
      </c>
      <c r="E157" s="512">
        <v>6.69</v>
      </c>
      <c r="F157" s="512">
        <v>8</v>
      </c>
      <c r="G157" s="512">
        <v>0.56999999999999995</v>
      </c>
      <c r="H157" s="529">
        <f>IF(G157="","",G157*100)</f>
        <v>56.999999999999993</v>
      </c>
      <c r="I157" s="516">
        <v>263</v>
      </c>
      <c r="J157" s="518">
        <v>8.6E-3</v>
      </c>
      <c r="K157" s="512">
        <v>2</v>
      </c>
      <c r="L157" s="512">
        <v>1.421</v>
      </c>
      <c r="M157" s="512">
        <v>2.5</v>
      </c>
      <c r="N157" s="512">
        <v>1.5</v>
      </c>
      <c r="O157" s="520" t="s">
        <v>570</v>
      </c>
      <c r="P157" s="507" t="s">
        <v>617</v>
      </c>
    </row>
    <row r="158" spans="1:26" ht="12" customHeight="1" x14ac:dyDescent="0.2">
      <c r="A158" s="509"/>
      <c r="B158" s="54" t="s">
        <v>908</v>
      </c>
      <c r="C158" s="511"/>
      <c r="D158" s="513"/>
      <c r="E158" s="513"/>
      <c r="F158" s="513"/>
      <c r="G158" s="513"/>
      <c r="H158" s="530"/>
      <c r="I158" s="517"/>
      <c r="J158" s="519"/>
      <c r="K158" s="513"/>
      <c r="L158" s="513"/>
      <c r="M158" s="513"/>
      <c r="N158" s="513"/>
      <c r="O158" s="521"/>
      <c r="P158" s="508"/>
    </row>
    <row r="159" spans="1:26" ht="12" customHeight="1" x14ac:dyDescent="0.2">
      <c r="A159" s="505">
        <v>13</v>
      </c>
      <c r="B159" s="54" t="s">
        <v>971</v>
      </c>
      <c r="C159" s="510" t="s">
        <v>854</v>
      </c>
      <c r="D159" s="512">
        <v>0</v>
      </c>
      <c r="E159" s="512">
        <v>4</v>
      </c>
      <c r="F159" s="512">
        <v>6</v>
      </c>
      <c r="G159" s="512">
        <v>1.35</v>
      </c>
      <c r="H159" s="529">
        <f>IF(G159="","",G159*100)</f>
        <v>135</v>
      </c>
      <c r="I159" s="516">
        <v>350</v>
      </c>
      <c r="J159" s="518">
        <v>7.9000000000000008E-3</v>
      </c>
      <c r="K159" s="512">
        <v>3.5</v>
      </c>
      <c r="L159" s="512">
        <v>1.7330000000000001</v>
      </c>
      <c r="M159" s="512">
        <v>4.5</v>
      </c>
      <c r="N159" s="512">
        <v>1.8</v>
      </c>
      <c r="O159" s="520" t="s">
        <v>570</v>
      </c>
      <c r="P159" s="507" t="s">
        <v>617</v>
      </c>
    </row>
    <row r="160" spans="1:26" ht="12" customHeight="1" x14ac:dyDescent="0.2">
      <c r="A160" s="509"/>
      <c r="B160" s="54" t="s">
        <v>972</v>
      </c>
      <c r="C160" s="511"/>
      <c r="D160" s="513"/>
      <c r="E160" s="513"/>
      <c r="F160" s="513"/>
      <c r="G160" s="513"/>
      <c r="H160" s="530"/>
      <c r="I160" s="517"/>
      <c r="J160" s="519"/>
      <c r="K160" s="513"/>
      <c r="L160" s="513"/>
      <c r="M160" s="513"/>
      <c r="N160" s="513"/>
      <c r="O160" s="521"/>
      <c r="P160" s="508"/>
    </row>
    <row r="161" spans="1:26" ht="12" customHeight="1" x14ac:dyDescent="0.2">
      <c r="A161" s="505">
        <v>13</v>
      </c>
      <c r="B161" s="54" t="s">
        <v>973</v>
      </c>
      <c r="C161" s="510" t="s">
        <v>854</v>
      </c>
      <c r="D161" s="512">
        <v>0</v>
      </c>
      <c r="E161" s="512">
        <v>6</v>
      </c>
      <c r="F161" s="512">
        <v>4</v>
      </c>
      <c r="G161" s="512">
        <v>0.34</v>
      </c>
      <c r="H161" s="529">
        <f>IF(G161="","",G161*100)</f>
        <v>34</v>
      </c>
      <c r="I161" s="516">
        <v>200</v>
      </c>
      <c r="J161" s="518">
        <v>8.0999999999999996E-3</v>
      </c>
      <c r="K161" s="512">
        <v>0.72</v>
      </c>
      <c r="L161" s="512">
        <v>1.17</v>
      </c>
      <c r="M161" s="512">
        <v>0.92</v>
      </c>
      <c r="N161" s="512">
        <v>1.3</v>
      </c>
      <c r="O161" s="520" t="s">
        <v>570</v>
      </c>
      <c r="P161" s="507" t="s">
        <v>617</v>
      </c>
    </row>
    <row r="162" spans="1:26" ht="12" customHeight="1" thickBot="1" x14ac:dyDescent="0.25">
      <c r="A162" s="509"/>
      <c r="B162" s="54" t="s">
        <v>974</v>
      </c>
      <c r="C162" s="511"/>
      <c r="D162" s="513"/>
      <c r="E162" s="513"/>
      <c r="F162" s="513"/>
      <c r="G162" s="513"/>
      <c r="H162" s="530"/>
      <c r="I162" s="517"/>
      <c r="J162" s="519"/>
      <c r="K162" s="513"/>
      <c r="L162" s="513"/>
      <c r="M162" s="513"/>
      <c r="N162" s="513"/>
      <c r="O162" s="521"/>
      <c r="P162" s="508"/>
    </row>
    <row r="163" spans="1:26" customFormat="1" ht="15" customHeight="1" x14ac:dyDescent="0.2">
      <c r="A163" s="96"/>
      <c r="B163" s="97"/>
      <c r="C163" s="97"/>
      <c r="D163" s="97"/>
      <c r="E163" s="538" t="s">
        <v>67</v>
      </c>
      <c r="F163" s="538"/>
      <c r="G163" s="538"/>
      <c r="H163" s="538"/>
      <c r="I163" s="538"/>
      <c r="J163" s="538"/>
      <c r="K163" s="538"/>
      <c r="L163" s="97"/>
      <c r="M163" s="97"/>
      <c r="N163" s="97"/>
      <c r="O163" s="97"/>
      <c r="P163" s="118"/>
    </row>
    <row r="164" spans="1:26" s="5" customFormat="1" ht="12" customHeight="1" x14ac:dyDescent="0.2">
      <c r="A164" s="522"/>
      <c r="B164" s="523"/>
      <c r="C164" s="523"/>
      <c r="D164" s="523"/>
      <c r="E164" s="523"/>
      <c r="F164" s="523"/>
      <c r="G164" s="523"/>
      <c r="H164" s="523"/>
      <c r="I164" s="523"/>
      <c r="J164" s="523"/>
      <c r="K164" s="523"/>
      <c r="L164" s="523"/>
      <c r="M164" s="523"/>
      <c r="N164" s="523"/>
      <c r="O164" s="523"/>
      <c r="P164" s="524"/>
      <c r="S164" s="1"/>
      <c r="T164" s="1"/>
      <c r="Z164" s="1"/>
    </row>
    <row r="165" spans="1:26" x14ac:dyDescent="0.2">
      <c r="A165" s="525"/>
      <c r="B165" s="523"/>
      <c r="C165" s="523"/>
      <c r="D165" s="523"/>
      <c r="E165" s="523"/>
      <c r="F165" s="523"/>
      <c r="G165" s="523"/>
      <c r="H165" s="523"/>
      <c r="I165" s="523"/>
      <c r="J165" s="523"/>
      <c r="K165" s="523"/>
      <c r="L165" s="523"/>
      <c r="M165" s="523"/>
      <c r="N165" s="523"/>
      <c r="O165" s="523"/>
      <c r="P165" s="524"/>
    </row>
    <row r="166" spans="1:26" x14ac:dyDescent="0.2">
      <c r="A166" s="525"/>
      <c r="B166" s="523"/>
      <c r="C166" s="523"/>
      <c r="D166" s="523"/>
      <c r="E166" s="523"/>
      <c r="F166" s="523"/>
      <c r="G166" s="523"/>
      <c r="H166" s="523"/>
      <c r="I166" s="523"/>
      <c r="J166" s="523"/>
      <c r="K166" s="523"/>
      <c r="L166" s="523"/>
      <c r="M166" s="523"/>
      <c r="N166" s="523"/>
      <c r="O166" s="523"/>
      <c r="P166" s="524"/>
    </row>
    <row r="167" spans="1:26" s="5" customFormat="1" ht="12" customHeight="1" x14ac:dyDescent="0.2">
      <c r="A167" s="525"/>
      <c r="B167" s="523"/>
      <c r="C167" s="523"/>
      <c r="D167" s="523"/>
      <c r="E167" s="523"/>
      <c r="F167" s="523"/>
      <c r="G167" s="523"/>
      <c r="H167" s="523"/>
      <c r="I167" s="523"/>
      <c r="J167" s="523"/>
      <c r="K167" s="523"/>
      <c r="L167" s="523"/>
      <c r="M167" s="523"/>
      <c r="N167" s="523"/>
      <c r="O167" s="523"/>
      <c r="P167" s="524"/>
      <c r="S167" s="1"/>
      <c r="T167" s="1"/>
      <c r="Z167" s="1"/>
    </row>
    <row r="168" spans="1:26" x14ac:dyDescent="0.2">
      <c r="A168" s="525"/>
      <c r="B168" s="523"/>
      <c r="C168" s="523"/>
      <c r="D168" s="523"/>
      <c r="E168" s="523"/>
      <c r="F168" s="523"/>
      <c r="G168" s="523"/>
      <c r="H168" s="523"/>
      <c r="I168" s="523"/>
      <c r="J168" s="523"/>
      <c r="K168" s="523"/>
      <c r="L168" s="523"/>
      <c r="M168" s="523"/>
      <c r="N168" s="523"/>
      <c r="O168" s="523"/>
      <c r="P168" s="524"/>
    </row>
    <row r="169" spans="1:26" ht="13.5" thickBot="1" x14ac:dyDescent="0.25">
      <c r="A169" s="526"/>
      <c r="B169" s="527"/>
      <c r="C169" s="527"/>
      <c r="D169" s="527"/>
      <c r="E169" s="527"/>
      <c r="F169" s="527"/>
      <c r="G169" s="527"/>
      <c r="H169" s="527"/>
      <c r="I169" s="527"/>
      <c r="J169" s="527"/>
      <c r="K169" s="527"/>
      <c r="L169" s="527"/>
      <c r="M169" s="527"/>
      <c r="N169" s="527"/>
      <c r="O169" s="527"/>
      <c r="P169" s="528"/>
    </row>
    <row r="170" spans="1:26" ht="23.25" customHeight="1" x14ac:dyDescent="0.2">
      <c r="A170" s="88"/>
      <c r="B170" s="89"/>
      <c r="C170" s="89"/>
      <c r="D170" s="89"/>
      <c r="E170" s="409" t="s">
        <v>57</v>
      </c>
      <c r="F170" s="409"/>
      <c r="G170" s="409"/>
      <c r="H170" s="409"/>
      <c r="I170" s="409"/>
      <c r="J170" s="409"/>
      <c r="K170" s="409"/>
      <c r="L170" s="89"/>
      <c r="M170" s="89"/>
      <c r="N170" s="89"/>
      <c r="O170" s="89"/>
      <c r="P170" s="101"/>
      <c r="Q170" s="17"/>
      <c r="U170" s="10"/>
      <c r="V170" s="9"/>
      <c r="W170" s="9"/>
      <c r="X170" s="10"/>
    </row>
    <row r="171" spans="1:26" ht="18.75" customHeight="1" x14ac:dyDescent="0.2">
      <c r="A171" s="90"/>
      <c r="B171" s="91"/>
      <c r="C171" s="91"/>
      <c r="D171" s="91"/>
      <c r="E171" s="412" t="s">
        <v>58</v>
      </c>
      <c r="F171" s="412"/>
      <c r="G171" s="412"/>
      <c r="H171" s="412"/>
      <c r="I171" s="412"/>
      <c r="J171" s="412"/>
      <c r="K171" s="412"/>
      <c r="L171" s="91"/>
      <c r="M171" s="91"/>
      <c r="N171" s="91"/>
      <c r="O171" s="91"/>
      <c r="P171" s="102"/>
      <c r="Q171" s="17"/>
      <c r="U171" s="9"/>
      <c r="V171" s="9"/>
      <c r="W171" s="9"/>
      <c r="X171" s="9"/>
    </row>
    <row r="172" spans="1:26" ht="27" customHeight="1" thickBot="1" x14ac:dyDescent="0.25">
      <c r="A172" s="120" t="str">
        <f>'General Project Information'!$A$6</f>
        <v>(Version 2.08; Released April 2018)</v>
      </c>
      <c r="B172" s="99"/>
      <c r="C172" s="99"/>
      <c r="D172" s="100"/>
      <c r="E172" s="414" t="s">
        <v>674</v>
      </c>
      <c r="F172" s="414"/>
      <c r="G172" s="414"/>
      <c r="H172" s="414"/>
      <c r="I172" s="414"/>
      <c r="J172" s="414"/>
      <c r="K172" s="414"/>
      <c r="L172" s="91"/>
      <c r="M172" s="91"/>
      <c r="N172" s="91"/>
      <c r="O172" s="91"/>
      <c r="P172" s="102"/>
      <c r="Q172" s="17"/>
      <c r="R172" s="2"/>
      <c r="U172" s="9"/>
      <c r="V172" s="9"/>
      <c r="W172" s="9"/>
      <c r="X172" s="9"/>
      <c r="Y172" s="9"/>
      <c r="Z172" s="9"/>
    </row>
    <row r="173" spans="1:26" x14ac:dyDescent="0.2">
      <c r="A173" s="539" t="s">
        <v>436</v>
      </c>
      <c r="B173" s="540"/>
      <c r="C173" s="227" t="str">
        <f>'General Project Information'!$C$7</f>
        <v>37673.3.GV3</v>
      </c>
      <c r="D173" s="149" t="s">
        <v>438</v>
      </c>
      <c r="E173" s="121" t="str">
        <f>'General Project Information'!$E$7</f>
        <v>R-2721 A</v>
      </c>
      <c r="F173" s="122"/>
      <c r="G173" s="149" t="s">
        <v>0</v>
      </c>
      <c r="H173" s="121" t="str">
        <f>'General Project Information'!$H$7</f>
        <v xml:space="preserve">Wake       </v>
      </c>
      <c r="I173" s="124"/>
      <c r="J173" s="124"/>
      <c r="K173" s="124"/>
      <c r="L173" s="125"/>
      <c r="M173" s="125" t="s">
        <v>55</v>
      </c>
      <c r="N173" s="153">
        <f>IF(A153&lt;&gt;"",MAX(N122)+1,"")</f>
        <v>6</v>
      </c>
      <c r="O173" s="126" t="s">
        <v>56</v>
      </c>
      <c r="P173" s="127">
        <f>'General Project Information'!$O$7</f>
        <v>10</v>
      </c>
      <c r="Q173" s="17"/>
      <c r="U173" s="9"/>
      <c r="V173" s="9"/>
      <c r="W173" s="10"/>
      <c r="X173" s="10"/>
      <c r="Y173" s="9"/>
      <c r="Z173" s="9"/>
    </row>
    <row r="174" spans="1:26" ht="17.25" customHeight="1" thickBot="1" x14ac:dyDescent="0.25">
      <c r="A174" s="92"/>
      <c r="B174" s="93"/>
      <c r="C174" s="93"/>
      <c r="D174" s="93"/>
      <c r="E174" s="421" t="s">
        <v>327</v>
      </c>
      <c r="F174" s="421"/>
      <c r="G174" s="421"/>
      <c r="H174" s="421"/>
      <c r="I174" s="421"/>
      <c r="J174" s="421"/>
      <c r="K174" s="93"/>
      <c r="L174" s="93"/>
      <c r="M174" s="93"/>
      <c r="N174" s="93"/>
      <c r="O174" s="93"/>
      <c r="P174" s="105"/>
      <c r="Q174" s="3"/>
      <c r="U174" s="9"/>
      <c r="V174" s="9"/>
      <c r="W174" s="10"/>
      <c r="X174" s="10"/>
      <c r="Z174" s="9"/>
    </row>
    <row r="175" spans="1:26" s="18" customFormat="1" ht="44.25" customHeight="1" x14ac:dyDescent="0.2">
      <c r="A175" s="112" t="s">
        <v>74</v>
      </c>
      <c r="B175" s="49" t="s">
        <v>803</v>
      </c>
      <c r="C175" s="49" t="s">
        <v>648</v>
      </c>
      <c r="D175" s="31" t="s">
        <v>379</v>
      </c>
      <c r="E175" s="30" t="s">
        <v>504</v>
      </c>
      <c r="F175" s="30" t="s">
        <v>505</v>
      </c>
      <c r="G175" s="30" t="s">
        <v>108</v>
      </c>
      <c r="H175" s="151" t="s">
        <v>716</v>
      </c>
      <c r="I175" s="30" t="s">
        <v>97</v>
      </c>
      <c r="J175" s="137" t="s">
        <v>96</v>
      </c>
      <c r="K175" s="30" t="s">
        <v>118</v>
      </c>
      <c r="L175" s="30" t="s">
        <v>322</v>
      </c>
      <c r="M175" s="30" t="s">
        <v>95</v>
      </c>
      <c r="N175" s="30" t="s">
        <v>323</v>
      </c>
      <c r="O175" s="137" t="s">
        <v>119</v>
      </c>
      <c r="P175" s="168" t="s">
        <v>769</v>
      </c>
    </row>
    <row r="176" spans="1:26" ht="12" customHeight="1" x14ac:dyDescent="0.2">
      <c r="A176" s="505">
        <v>14</v>
      </c>
      <c r="B176" s="54" t="s">
        <v>908</v>
      </c>
      <c r="C176" s="510" t="s">
        <v>854</v>
      </c>
      <c r="D176" s="512">
        <v>0</v>
      </c>
      <c r="E176" s="512">
        <v>6</v>
      </c>
      <c r="F176" s="512">
        <v>8</v>
      </c>
      <c r="G176" s="512">
        <v>0.81</v>
      </c>
      <c r="H176" s="503">
        <f>IF(G176="","",G176*100)</f>
        <v>81</v>
      </c>
      <c r="I176" s="516">
        <v>375</v>
      </c>
      <c r="J176" s="518">
        <v>8.5000000000000006E-3</v>
      </c>
      <c r="K176" s="512">
        <v>2.9</v>
      </c>
      <c r="L176" s="512">
        <v>1.5620000000000001</v>
      </c>
      <c r="M176" s="512">
        <v>3.6</v>
      </c>
      <c r="N176" s="512">
        <v>1.7</v>
      </c>
      <c r="O176" s="520" t="s">
        <v>570</v>
      </c>
      <c r="P176" s="507" t="s">
        <v>617</v>
      </c>
    </row>
    <row r="177" spans="1:16" ht="12" customHeight="1" x14ac:dyDescent="0.2">
      <c r="A177" s="506"/>
      <c r="B177" s="54" t="s">
        <v>909</v>
      </c>
      <c r="C177" s="511"/>
      <c r="D177" s="513"/>
      <c r="E177" s="513"/>
      <c r="F177" s="513"/>
      <c r="G177" s="513"/>
      <c r="H177" s="504"/>
      <c r="I177" s="517"/>
      <c r="J177" s="519"/>
      <c r="K177" s="513"/>
      <c r="L177" s="513"/>
      <c r="M177" s="513"/>
      <c r="N177" s="513"/>
      <c r="O177" s="521"/>
      <c r="P177" s="508"/>
    </row>
    <row r="178" spans="1:16" ht="12" customHeight="1" x14ac:dyDescent="0.2">
      <c r="A178" s="505">
        <v>14</v>
      </c>
      <c r="B178" s="54" t="s">
        <v>909</v>
      </c>
      <c r="C178" s="510" t="s">
        <v>854</v>
      </c>
      <c r="D178" s="512">
        <v>0</v>
      </c>
      <c r="E178" s="512">
        <v>6</v>
      </c>
      <c r="F178" s="512">
        <v>8</v>
      </c>
      <c r="G178" s="512">
        <v>0.61</v>
      </c>
      <c r="H178" s="503">
        <f>IF(G178="","",G178*100)</f>
        <v>61</v>
      </c>
      <c r="I178" s="516">
        <v>275</v>
      </c>
      <c r="J178" s="518">
        <v>8.6E-3</v>
      </c>
      <c r="K178" s="512">
        <v>2.14</v>
      </c>
      <c r="L178" s="512">
        <v>1.462</v>
      </c>
      <c r="M178" s="512">
        <v>2.7</v>
      </c>
      <c r="N178" s="512">
        <v>1.5</v>
      </c>
      <c r="O178" s="520" t="s">
        <v>570</v>
      </c>
      <c r="P178" s="507" t="s">
        <v>617</v>
      </c>
    </row>
    <row r="179" spans="1:16" s="3" customFormat="1" ht="12" customHeight="1" x14ac:dyDescent="0.2">
      <c r="A179" s="506"/>
      <c r="B179" s="54" t="s">
        <v>910</v>
      </c>
      <c r="C179" s="511"/>
      <c r="D179" s="513"/>
      <c r="E179" s="513"/>
      <c r="F179" s="513"/>
      <c r="G179" s="513"/>
      <c r="H179" s="504"/>
      <c r="I179" s="517"/>
      <c r="J179" s="519"/>
      <c r="K179" s="513"/>
      <c r="L179" s="513"/>
      <c r="M179" s="513"/>
      <c r="N179" s="513"/>
      <c r="O179" s="521"/>
      <c r="P179" s="508"/>
    </row>
    <row r="180" spans="1:16" ht="12" customHeight="1" x14ac:dyDescent="0.2">
      <c r="A180" s="505">
        <v>14</v>
      </c>
      <c r="B180" s="54" t="s">
        <v>910</v>
      </c>
      <c r="C180" s="510" t="s">
        <v>854</v>
      </c>
      <c r="D180" s="512">
        <v>0</v>
      </c>
      <c r="E180" s="512">
        <v>6</v>
      </c>
      <c r="F180" s="512">
        <v>8</v>
      </c>
      <c r="G180" s="512">
        <v>0.22</v>
      </c>
      <c r="H180" s="529">
        <f>IF(G180="","",G180*100)</f>
        <v>22</v>
      </c>
      <c r="I180" s="516">
        <v>100</v>
      </c>
      <c r="J180" s="518">
        <v>8.6999999999999994E-3</v>
      </c>
      <c r="K180" s="512">
        <v>0.77</v>
      </c>
      <c r="L180" s="512">
        <v>1.137</v>
      </c>
      <c r="M180" s="512">
        <v>0.98</v>
      </c>
      <c r="N180" s="512">
        <v>1.2</v>
      </c>
      <c r="O180" s="520" t="s">
        <v>570</v>
      </c>
      <c r="P180" s="507" t="s">
        <v>617</v>
      </c>
    </row>
    <row r="181" spans="1:16" ht="12" customHeight="1" x14ac:dyDescent="0.2">
      <c r="A181" s="509"/>
      <c r="B181" s="54" t="s">
        <v>911</v>
      </c>
      <c r="C181" s="511"/>
      <c r="D181" s="513"/>
      <c r="E181" s="513"/>
      <c r="F181" s="513"/>
      <c r="G181" s="513"/>
      <c r="H181" s="530"/>
      <c r="I181" s="517"/>
      <c r="J181" s="519"/>
      <c r="K181" s="513"/>
      <c r="L181" s="513"/>
      <c r="M181" s="513"/>
      <c r="N181" s="513"/>
      <c r="O181" s="521"/>
      <c r="P181" s="508"/>
    </row>
    <row r="182" spans="1:16" ht="12" customHeight="1" x14ac:dyDescent="0.2">
      <c r="A182" s="505">
        <v>14</v>
      </c>
      <c r="B182" s="54" t="s">
        <v>911</v>
      </c>
      <c r="C182" s="510" t="s">
        <v>854</v>
      </c>
      <c r="D182" s="512">
        <v>0</v>
      </c>
      <c r="E182" s="512">
        <v>6</v>
      </c>
      <c r="F182" s="512">
        <v>8</v>
      </c>
      <c r="G182" s="512">
        <v>0.75</v>
      </c>
      <c r="H182" s="529">
        <f>IF(G182="","",G182*100)</f>
        <v>75</v>
      </c>
      <c r="I182" s="516">
        <v>350</v>
      </c>
      <c r="J182" s="518">
        <v>8.5000000000000006E-3</v>
      </c>
      <c r="K182" s="512">
        <v>2.63</v>
      </c>
      <c r="L182" s="512">
        <v>1.5329999999999999</v>
      </c>
      <c r="M182" s="512">
        <v>3.4</v>
      </c>
      <c r="N182" s="512">
        <v>1.6</v>
      </c>
      <c r="O182" s="520" t="s">
        <v>570</v>
      </c>
      <c r="P182" s="507" t="s">
        <v>617</v>
      </c>
    </row>
    <row r="183" spans="1:16" ht="12" customHeight="1" x14ac:dyDescent="0.2">
      <c r="A183" s="509"/>
      <c r="B183" s="54" t="s">
        <v>912</v>
      </c>
      <c r="C183" s="511"/>
      <c r="D183" s="513"/>
      <c r="E183" s="513"/>
      <c r="F183" s="513"/>
      <c r="G183" s="513"/>
      <c r="H183" s="530"/>
      <c r="I183" s="517"/>
      <c r="J183" s="519"/>
      <c r="K183" s="513"/>
      <c r="L183" s="513"/>
      <c r="M183" s="513"/>
      <c r="N183" s="513"/>
      <c r="O183" s="521"/>
      <c r="P183" s="508"/>
    </row>
    <row r="184" spans="1:16" ht="12" customHeight="1" x14ac:dyDescent="0.2">
      <c r="A184" s="505">
        <v>14</v>
      </c>
      <c r="B184" s="54" t="s">
        <v>912</v>
      </c>
      <c r="C184" s="510" t="s">
        <v>854</v>
      </c>
      <c r="D184" s="512">
        <v>0</v>
      </c>
      <c r="E184" s="512">
        <v>6.69</v>
      </c>
      <c r="F184" s="512">
        <v>8</v>
      </c>
      <c r="G184" s="512">
        <v>0.53</v>
      </c>
      <c r="H184" s="529">
        <f>IF(G184="","",G184*100)</f>
        <v>53</v>
      </c>
      <c r="I184" s="516">
        <v>245</v>
      </c>
      <c r="J184" s="518">
        <v>8.5000000000000006E-3</v>
      </c>
      <c r="K184" s="512">
        <v>1.86</v>
      </c>
      <c r="L184" s="512">
        <v>1.389</v>
      </c>
      <c r="M184" s="512">
        <v>2.4</v>
      </c>
      <c r="N184" s="512">
        <v>1.5</v>
      </c>
      <c r="O184" s="520" t="s">
        <v>570</v>
      </c>
      <c r="P184" s="507" t="s">
        <v>617</v>
      </c>
    </row>
    <row r="185" spans="1:16" ht="12" customHeight="1" x14ac:dyDescent="0.2">
      <c r="A185" s="509"/>
      <c r="B185" s="54" t="s">
        <v>913</v>
      </c>
      <c r="C185" s="511"/>
      <c r="D185" s="513"/>
      <c r="E185" s="513"/>
      <c r="F185" s="513"/>
      <c r="G185" s="513"/>
      <c r="H185" s="530"/>
      <c r="I185" s="517"/>
      <c r="J185" s="519"/>
      <c r="K185" s="513"/>
      <c r="L185" s="513"/>
      <c r="M185" s="513"/>
      <c r="N185" s="513"/>
      <c r="O185" s="521"/>
      <c r="P185" s="508"/>
    </row>
    <row r="186" spans="1:16" ht="12" customHeight="1" x14ac:dyDescent="0.2">
      <c r="A186" s="505">
        <v>14</v>
      </c>
      <c r="B186" s="54" t="s">
        <v>913</v>
      </c>
      <c r="C186" s="510" t="s">
        <v>854</v>
      </c>
      <c r="D186" s="512">
        <v>0</v>
      </c>
      <c r="E186" s="512">
        <v>6.69</v>
      </c>
      <c r="F186" s="512">
        <v>8</v>
      </c>
      <c r="G186" s="512">
        <v>0.23</v>
      </c>
      <c r="H186" s="529">
        <f>IF(G186="","",G186*100)</f>
        <v>23</v>
      </c>
      <c r="I186" s="516">
        <v>105</v>
      </c>
      <c r="J186" s="518">
        <v>8.6E-3</v>
      </c>
      <c r="K186" s="512">
        <v>0.81</v>
      </c>
      <c r="L186" s="512">
        <v>1.1339999999999999</v>
      </c>
      <c r="M186" s="512">
        <v>1</v>
      </c>
      <c r="N186" s="512">
        <v>1.2</v>
      </c>
      <c r="O186" s="520" t="s">
        <v>570</v>
      </c>
      <c r="P186" s="507" t="s">
        <v>617</v>
      </c>
    </row>
    <row r="187" spans="1:16" ht="12" customHeight="1" x14ac:dyDescent="0.2">
      <c r="A187" s="509"/>
      <c r="B187" s="54" t="s">
        <v>914</v>
      </c>
      <c r="C187" s="511"/>
      <c r="D187" s="513"/>
      <c r="E187" s="513"/>
      <c r="F187" s="513"/>
      <c r="G187" s="513"/>
      <c r="H187" s="530"/>
      <c r="I187" s="517"/>
      <c r="J187" s="519"/>
      <c r="K187" s="513"/>
      <c r="L187" s="513"/>
      <c r="M187" s="513"/>
      <c r="N187" s="513"/>
      <c r="O187" s="521"/>
      <c r="P187" s="508"/>
    </row>
    <row r="188" spans="1:16" ht="12" customHeight="1" x14ac:dyDescent="0.2">
      <c r="A188" s="505">
        <v>14</v>
      </c>
      <c r="B188" s="54" t="s">
        <v>914</v>
      </c>
      <c r="C188" s="510" t="s">
        <v>854</v>
      </c>
      <c r="D188" s="512">
        <v>0</v>
      </c>
      <c r="E188" s="512">
        <v>6.69</v>
      </c>
      <c r="F188" s="512">
        <v>8</v>
      </c>
      <c r="G188" s="512">
        <v>0.42</v>
      </c>
      <c r="H188" s="529">
        <f>IF(G188="","",G188*100)</f>
        <v>42</v>
      </c>
      <c r="I188" s="516">
        <v>192.65</v>
      </c>
      <c r="J188" s="518">
        <v>6.1000000000000004E-3</v>
      </c>
      <c r="K188" s="512">
        <v>1.47</v>
      </c>
      <c r="L188" s="512">
        <v>1.157</v>
      </c>
      <c r="M188" s="512">
        <v>1.9</v>
      </c>
      <c r="N188" s="512">
        <v>1.3</v>
      </c>
      <c r="O188" s="520" t="s">
        <v>570</v>
      </c>
      <c r="P188" s="507" t="s">
        <v>617</v>
      </c>
    </row>
    <row r="189" spans="1:16" s="4" customFormat="1" ht="12" customHeight="1" x14ac:dyDescent="0.2">
      <c r="A189" s="509"/>
      <c r="B189" s="54" t="s">
        <v>915</v>
      </c>
      <c r="C189" s="511"/>
      <c r="D189" s="513"/>
      <c r="E189" s="513"/>
      <c r="F189" s="513"/>
      <c r="G189" s="513"/>
      <c r="H189" s="530"/>
      <c r="I189" s="517"/>
      <c r="J189" s="519"/>
      <c r="K189" s="513"/>
      <c r="L189" s="513"/>
      <c r="M189" s="513"/>
      <c r="N189" s="513"/>
      <c r="O189" s="521"/>
      <c r="P189" s="508"/>
    </row>
    <row r="190" spans="1:16" ht="12" customHeight="1" x14ac:dyDescent="0.2">
      <c r="A190" s="505">
        <v>14</v>
      </c>
      <c r="B190" s="54" t="s">
        <v>916</v>
      </c>
      <c r="C190" s="510" t="s">
        <v>854</v>
      </c>
      <c r="D190" s="512">
        <v>0</v>
      </c>
      <c r="E190" s="512">
        <v>6</v>
      </c>
      <c r="F190" s="512">
        <v>8</v>
      </c>
      <c r="G190" s="512">
        <v>0.36</v>
      </c>
      <c r="H190" s="503">
        <f>IF(G190="","",G190*100)</f>
        <v>36</v>
      </c>
      <c r="I190" s="516">
        <v>167</v>
      </c>
      <c r="J190" s="518">
        <v>3.8999999999999998E-3</v>
      </c>
      <c r="K190" s="512">
        <v>1.26</v>
      </c>
      <c r="L190" s="512">
        <v>1</v>
      </c>
      <c r="M190" s="512">
        <v>1.6</v>
      </c>
      <c r="N190" s="512">
        <v>1</v>
      </c>
      <c r="O190" s="520" t="s">
        <v>570</v>
      </c>
      <c r="P190" s="507" t="s">
        <v>617</v>
      </c>
    </row>
    <row r="191" spans="1:16" ht="12" customHeight="1" x14ac:dyDescent="0.2">
      <c r="A191" s="506"/>
      <c r="B191" s="54" t="s">
        <v>917</v>
      </c>
      <c r="C191" s="511"/>
      <c r="D191" s="513"/>
      <c r="E191" s="513"/>
      <c r="F191" s="513"/>
      <c r="G191" s="513"/>
      <c r="H191" s="504"/>
      <c r="I191" s="517"/>
      <c r="J191" s="519"/>
      <c r="K191" s="513"/>
      <c r="L191" s="513"/>
      <c r="M191" s="513"/>
      <c r="N191" s="513"/>
      <c r="O191" s="521"/>
      <c r="P191" s="508"/>
    </row>
    <row r="192" spans="1:16" ht="12" customHeight="1" x14ac:dyDescent="0.2">
      <c r="A192" s="505">
        <v>14</v>
      </c>
      <c r="B192" s="54" t="s">
        <v>972</v>
      </c>
      <c r="C192" s="510" t="s">
        <v>854</v>
      </c>
      <c r="D192" s="512">
        <v>0</v>
      </c>
      <c r="E192" s="512">
        <v>4</v>
      </c>
      <c r="F192" s="512">
        <v>6</v>
      </c>
      <c r="G192" s="512">
        <v>1.5</v>
      </c>
      <c r="H192" s="503">
        <f>IF(G192="","",G192*100)</f>
        <v>150</v>
      </c>
      <c r="I192" s="516">
        <v>375</v>
      </c>
      <c r="J192" s="518">
        <v>8.5000000000000006E-3</v>
      </c>
      <c r="K192" s="512">
        <v>3.5</v>
      </c>
      <c r="L192" s="512">
        <v>1.782</v>
      </c>
      <c r="M192" s="512">
        <v>4.4000000000000004</v>
      </c>
      <c r="N192" s="512">
        <v>1.9</v>
      </c>
      <c r="O192" s="520" t="s">
        <v>570</v>
      </c>
      <c r="P192" s="507" t="s">
        <v>617</v>
      </c>
    </row>
    <row r="193" spans="1:26" ht="12" customHeight="1" x14ac:dyDescent="0.2">
      <c r="A193" s="506"/>
      <c r="B193" s="54" t="s">
        <v>975</v>
      </c>
      <c r="C193" s="511"/>
      <c r="D193" s="513"/>
      <c r="E193" s="513"/>
      <c r="F193" s="513"/>
      <c r="G193" s="513"/>
      <c r="H193" s="504"/>
      <c r="I193" s="517"/>
      <c r="J193" s="519"/>
      <c r="K193" s="513"/>
      <c r="L193" s="513"/>
      <c r="M193" s="513"/>
      <c r="N193" s="513"/>
      <c r="O193" s="521"/>
      <c r="P193" s="508"/>
    </row>
    <row r="194" spans="1:26" ht="12" customHeight="1" x14ac:dyDescent="0.2">
      <c r="A194" s="505">
        <v>14</v>
      </c>
      <c r="B194" s="54" t="s">
        <v>976</v>
      </c>
      <c r="C194" s="510" t="s">
        <v>854</v>
      </c>
      <c r="D194" s="512">
        <v>0</v>
      </c>
      <c r="E194" s="512">
        <v>4</v>
      </c>
      <c r="F194" s="512">
        <v>6</v>
      </c>
      <c r="G194" s="512">
        <v>1.17</v>
      </c>
      <c r="H194" s="503">
        <f>IF(G194="","",G194*100)</f>
        <v>117</v>
      </c>
      <c r="I194" s="516">
        <v>400</v>
      </c>
      <c r="J194" s="518">
        <v>8.6E-3</v>
      </c>
      <c r="K194" s="512">
        <v>3.1</v>
      </c>
      <c r="L194" s="512">
        <v>1.736</v>
      </c>
      <c r="M194" s="512">
        <v>3.9</v>
      </c>
      <c r="N194" s="512">
        <v>1.8</v>
      </c>
      <c r="O194" s="520" t="s">
        <v>570</v>
      </c>
      <c r="P194" s="507" t="s">
        <v>617</v>
      </c>
    </row>
    <row r="195" spans="1:26" ht="12" customHeight="1" x14ac:dyDescent="0.2">
      <c r="A195" s="506"/>
      <c r="B195" s="54" t="s">
        <v>977</v>
      </c>
      <c r="C195" s="511"/>
      <c r="D195" s="513"/>
      <c r="E195" s="513"/>
      <c r="F195" s="513"/>
      <c r="G195" s="513"/>
      <c r="H195" s="504"/>
      <c r="I195" s="517"/>
      <c r="J195" s="519"/>
      <c r="K195" s="513"/>
      <c r="L195" s="513"/>
      <c r="M195" s="513"/>
      <c r="N195" s="513"/>
      <c r="O195" s="521"/>
      <c r="P195" s="508"/>
    </row>
    <row r="196" spans="1:26" ht="12" customHeight="1" x14ac:dyDescent="0.2">
      <c r="A196" s="505">
        <v>14</v>
      </c>
      <c r="B196" s="54" t="s">
        <v>978</v>
      </c>
      <c r="C196" s="510" t="s">
        <v>854</v>
      </c>
      <c r="D196" s="512">
        <v>0</v>
      </c>
      <c r="E196" s="512">
        <v>4</v>
      </c>
      <c r="F196" s="512">
        <v>6</v>
      </c>
      <c r="G196" s="512">
        <v>0.82</v>
      </c>
      <c r="H196" s="503">
        <f>IF(G196="","",G196*100)</f>
        <v>82</v>
      </c>
      <c r="I196" s="516">
        <v>150</v>
      </c>
      <c r="J196" s="518">
        <v>8.6E-3</v>
      </c>
      <c r="K196" s="512">
        <v>1.1000000000000001</v>
      </c>
      <c r="L196" s="512">
        <v>1.34</v>
      </c>
      <c r="M196" s="512">
        <v>1.5</v>
      </c>
      <c r="N196" s="512">
        <v>1.4</v>
      </c>
      <c r="O196" s="520" t="s">
        <v>570</v>
      </c>
      <c r="P196" s="507" t="s">
        <v>617</v>
      </c>
    </row>
    <row r="197" spans="1:26" s="5" customFormat="1" ht="12" customHeight="1" x14ac:dyDescent="0.2">
      <c r="A197" s="506"/>
      <c r="B197" s="54" t="s">
        <v>979</v>
      </c>
      <c r="C197" s="511"/>
      <c r="D197" s="513"/>
      <c r="E197" s="513"/>
      <c r="F197" s="513"/>
      <c r="G197" s="513"/>
      <c r="H197" s="504"/>
      <c r="I197" s="517"/>
      <c r="J197" s="519"/>
      <c r="K197" s="513"/>
      <c r="L197" s="513"/>
      <c r="M197" s="513"/>
      <c r="N197" s="513"/>
      <c r="O197" s="521"/>
      <c r="P197" s="508"/>
      <c r="S197" s="1"/>
      <c r="T197" s="1"/>
      <c r="Z197" s="1"/>
    </row>
    <row r="198" spans="1:26" ht="12" customHeight="1" x14ac:dyDescent="0.2">
      <c r="A198" s="505">
        <v>14</v>
      </c>
      <c r="B198" s="54" t="s">
        <v>974</v>
      </c>
      <c r="C198" s="510" t="s">
        <v>854</v>
      </c>
      <c r="D198" s="512">
        <v>0</v>
      </c>
      <c r="E198" s="512">
        <v>6</v>
      </c>
      <c r="F198" s="512">
        <v>4</v>
      </c>
      <c r="G198" s="512">
        <v>0.85</v>
      </c>
      <c r="H198" s="503">
        <f>IF(G198="","",G198*100)</f>
        <v>85</v>
      </c>
      <c r="I198" s="516">
        <v>375</v>
      </c>
      <c r="J198" s="518">
        <v>8.6E-3</v>
      </c>
      <c r="K198" s="512">
        <v>1.5</v>
      </c>
      <c r="L198" s="512">
        <v>1.448</v>
      </c>
      <c r="M198" s="512">
        <v>1.9</v>
      </c>
      <c r="N198" s="512">
        <v>1.5</v>
      </c>
      <c r="O198" s="520" t="s">
        <v>570</v>
      </c>
      <c r="P198" s="507" t="s">
        <v>617</v>
      </c>
      <c r="T198" s="5"/>
      <c r="Z198" s="5"/>
    </row>
    <row r="199" spans="1:26" ht="12" customHeight="1" x14ac:dyDescent="0.2">
      <c r="A199" s="506"/>
      <c r="B199" s="54" t="s">
        <v>983</v>
      </c>
      <c r="C199" s="511"/>
      <c r="D199" s="513"/>
      <c r="E199" s="513"/>
      <c r="F199" s="513"/>
      <c r="G199" s="513"/>
      <c r="H199" s="504"/>
      <c r="I199" s="517"/>
      <c r="J199" s="519"/>
      <c r="K199" s="513"/>
      <c r="L199" s="513"/>
      <c r="M199" s="513"/>
      <c r="N199" s="513"/>
      <c r="O199" s="521"/>
      <c r="P199" s="508"/>
    </row>
    <row r="200" spans="1:26" ht="12" customHeight="1" x14ac:dyDescent="0.2">
      <c r="A200" s="505">
        <v>14</v>
      </c>
      <c r="B200" s="54" t="s">
        <v>983</v>
      </c>
      <c r="C200" s="510" t="s">
        <v>854</v>
      </c>
      <c r="D200" s="512">
        <v>0</v>
      </c>
      <c r="E200" s="512">
        <v>6</v>
      </c>
      <c r="F200" s="512">
        <v>4</v>
      </c>
      <c r="G200" s="512">
        <v>0.52</v>
      </c>
      <c r="H200" s="529">
        <f>IF(G200="","",G200*100)</f>
        <v>52</v>
      </c>
      <c r="I200" s="516">
        <v>275</v>
      </c>
      <c r="J200" s="518">
        <v>8.8999999999999999E-3</v>
      </c>
      <c r="K200" s="512">
        <v>0.96</v>
      </c>
      <c r="L200" s="512">
        <v>1.325</v>
      </c>
      <c r="M200" s="512">
        <v>1.2</v>
      </c>
      <c r="N200" s="512">
        <v>1.4</v>
      </c>
      <c r="O200" s="520" t="s">
        <v>570</v>
      </c>
      <c r="P200" s="507" t="s">
        <v>617</v>
      </c>
    </row>
    <row r="201" spans="1:26" ht="12" customHeight="1" x14ac:dyDescent="0.2">
      <c r="A201" s="509"/>
      <c r="B201" s="54" t="s">
        <v>984</v>
      </c>
      <c r="C201" s="511"/>
      <c r="D201" s="513"/>
      <c r="E201" s="513"/>
      <c r="F201" s="513"/>
      <c r="G201" s="513"/>
      <c r="H201" s="530"/>
      <c r="I201" s="517"/>
      <c r="J201" s="519"/>
      <c r="K201" s="513"/>
      <c r="L201" s="513"/>
      <c r="M201" s="513"/>
      <c r="N201" s="513"/>
      <c r="O201" s="521"/>
      <c r="P201" s="508"/>
    </row>
    <row r="202" spans="1:26" customFormat="1" ht="12" customHeight="1" x14ac:dyDescent="0.2">
      <c r="A202" s="505">
        <v>15</v>
      </c>
      <c r="B202" s="54" t="s">
        <v>917</v>
      </c>
      <c r="C202" s="510" t="s">
        <v>854</v>
      </c>
      <c r="D202" s="512">
        <v>0</v>
      </c>
      <c r="E202" s="512">
        <v>6.69</v>
      </c>
      <c r="F202" s="512">
        <v>8</v>
      </c>
      <c r="G202" s="512">
        <v>0.48</v>
      </c>
      <c r="H202" s="529">
        <f>IF(G202="","",G202*100)</f>
        <v>48</v>
      </c>
      <c r="I202" s="516">
        <v>220</v>
      </c>
      <c r="J202" s="518">
        <v>1.2999999999999999E-2</v>
      </c>
      <c r="K202" s="512">
        <v>1.68</v>
      </c>
      <c r="L202" s="512">
        <v>1.5880000000000001</v>
      </c>
      <c r="M202" s="512">
        <v>2.1</v>
      </c>
      <c r="N202" s="512">
        <v>1.7</v>
      </c>
      <c r="O202" s="520" t="s">
        <v>570</v>
      </c>
      <c r="P202" s="507" t="s">
        <v>617</v>
      </c>
    </row>
    <row r="203" spans="1:26" customFormat="1" ht="12" customHeight="1" x14ac:dyDescent="0.2">
      <c r="A203" s="509"/>
      <c r="B203" s="54" t="s">
        <v>918</v>
      </c>
      <c r="C203" s="511"/>
      <c r="D203" s="513"/>
      <c r="E203" s="513"/>
      <c r="F203" s="513"/>
      <c r="G203" s="513"/>
      <c r="H203" s="530"/>
      <c r="I203" s="517"/>
      <c r="J203" s="519"/>
      <c r="K203" s="513"/>
      <c r="L203" s="513"/>
      <c r="M203" s="513"/>
      <c r="N203" s="513"/>
      <c r="O203" s="521"/>
      <c r="P203" s="508"/>
    </row>
    <row r="204" spans="1:26" customFormat="1" ht="12" customHeight="1" x14ac:dyDescent="0.2">
      <c r="A204" s="505">
        <v>15</v>
      </c>
      <c r="B204" s="54" t="s">
        <v>918</v>
      </c>
      <c r="C204" s="510" t="s">
        <v>854</v>
      </c>
      <c r="D204" s="512">
        <v>0</v>
      </c>
      <c r="E204" s="512">
        <v>6.69</v>
      </c>
      <c r="F204" s="512">
        <v>8</v>
      </c>
      <c r="G204" s="512">
        <v>0.38</v>
      </c>
      <c r="H204" s="529">
        <f>IF(G204="","",G204*100)</f>
        <v>38</v>
      </c>
      <c r="I204" s="516">
        <v>180</v>
      </c>
      <c r="J204" s="518">
        <v>1.77E-2</v>
      </c>
      <c r="K204" s="512">
        <v>1.33</v>
      </c>
      <c r="L204" s="512">
        <v>1.6819999999999999</v>
      </c>
      <c r="M204" s="512">
        <v>1.7</v>
      </c>
      <c r="N204" s="512">
        <v>1.8</v>
      </c>
      <c r="O204" s="520" t="s">
        <v>570</v>
      </c>
      <c r="P204" s="507" t="s">
        <v>617</v>
      </c>
    </row>
    <row r="205" spans="1:26" customFormat="1" ht="12" customHeight="1" x14ac:dyDescent="0.2">
      <c r="A205" s="509"/>
      <c r="B205" s="54" t="s">
        <v>919</v>
      </c>
      <c r="C205" s="511"/>
      <c r="D205" s="513"/>
      <c r="E205" s="513"/>
      <c r="F205" s="513"/>
      <c r="G205" s="513"/>
      <c r="H205" s="530"/>
      <c r="I205" s="517"/>
      <c r="J205" s="519"/>
      <c r="K205" s="513"/>
      <c r="L205" s="513"/>
      <c r="M205" s="513"/>
      <c r="N205" s="513"/>
      <c r="O205" s="521"/>
      <c r="P205" s="508"/>
    </row>
    <row r="206" spans="1:26" customFormat="1" ht="12" customHeight="1" x14ac:dyDescent="0.2">
      <c r="A206" s="505">
        <v>15</v>
      </c>
      <c r="B206" s="54" t="s">
        <v>919</v>
      </c>
      <c r="C206" s="510" t="s">
        <v>854</v>
      </c>
      <c r="D206" s="512">
        <v>0</v>
      </c>
      <c r="E206" s="512">
        <v>6.69</v>
      </c>
      <c r="F206" s="512">
        <v>8</v>
      </c>
      <c r="G206" s="512">
        <v>0.44</v>
      </c>
      <c r="H206" s="529">
        <f>IF(G206="","",G206*100)</f>
        <v>44</v>
      </c>
      <c r="I206" s="516">
        <v>200</v>
      </c>
      <c r="J206" s="518">
        <v>1.2500000000000001E-2</v>
      </c>
      <c r="K206" s="512">
        <v>1.54</v>
      </c>
      <c r="L206" s="512">
        <v>1.53</v>
      </c>
      <c r="M206" s="512">
        <v>2</v>
      </c>
      <c r="N206" s="512">
        <v>1.7</v>
      </c>
      <c r="O206" s="520" t="s">
        <v>570</v>
      </c>
      <c r="P206" s="507" t="s">
        <v>617</v>
      </c>
    </row>
    <row r="207" spans="1:26" ht="12" customHeight="1" x14ac:dyDescent="0.2">
      <c r="A207" s="509"/>
      <c r="B207" s="54" t="s">
        <v>920</v>
      </c>
      <c r="C207" s="511"/>
      <c r="D207" s="513"/>
      <c r="E207" s="513"/>
      <c r="F207" s="513"/>
      <c r="G207" s="513"/>
      <c r="H207" s="530"/>
      <c r="I207" s="517"/>
      <c r="J207" s="519"/>
      <c r="K207" s="513"/>
      <c r="L207" s="513"/>
      <c r="M207" s="513"/>
      <c r="N207" s="513"/>
      <c r="O207" s="521"/>
      <c r="P207" s="508"/>
    </row>
    <row r="208" spans="1:26" ht="12" customHeight="1" x14ac:dyDescent="0.2">
      <c r="A208" s="505">
        <v>15</v>
      </c>
      <c r="B208" s="54" t="s">
        <v>920</v>
      </c>
      <c r="C208" s="510" t="s">
        <v>854</v>
      </c>
      <c r="D208" s="512">
        <v>0</v>
      </c>
      <c r="E208" s="512">
        <v>6.24</v>
      </c>
      <c r="F208" s="512">
        <v>8</v>
      </c>
      <c r="G208" s="512">
        <v>0.63</v>
      </c>
      <c r="H208" s="529">
        <f>IF(G208="","",G208*100)</f>
        <v>63</v>
      </c>
      <c r="I208" s="516">
        <v>343.47</v>
      </c>
      <c r="J208" s="518">
        <v>1.3599999999999999E-2</v>
      </c>
      <c r="K208" s="512">
        <v>2.1</v>
      </c>
      <c r="L208" s="512">
        <v>1.732</v>
      </c>
      <c r="M208" s="512">
        <v>2.7</v>
      </c>
      <c r="N208" s="512">
        <v>1.8</v>
      </c>
      <c r="O208" s="520" t="s">
        <v>570</v>
      </c>
      <c r="P208" s="507" t="s">
        <v>617</v>
      </c>
    </row>
    <row r="209" spans="1:26" ht="12" customHeight="1" x14ac:dyDescent="0.2">
      <c r="A209" s="509"/>
      <c r="B209" s="54" t="s">
        <v>921</v>
      </c>
      <c r="C209" s="511"/>
      <c r="D209" s="513"/>
      <c r="E209" s="513"/>
      <c r="F209" s="513"/>
      <c r="G209" s="513"/>
      <c r="H209" s="530"/>
      <c r="I209" s="517"/>
      <c r="J209" s="519"/>
      <c r="K209" s="513"/>
      <c r="L209" s="513"/>
      <c r="M209" s="513"/>
      <c r="N209" s="513"/>
      <c r="O209" s="521"/>
      <c r="P209" s="508"/>
    </row>
    <row r="210" spans="1:26" ht="12" customHeight="1" x14ac:dyDescent="0.2">
      <c r="A210" s="505">
        <v>15</v>
      </c>
      <c r="B210" s="54" t="s">
        <v>862</v>
      </c>
      <c r="C210" s="510" t="s">
        <v>875</v>
      </c>
      <c r="D210" s="512">
        <v>0</v>
      </c>
      <c r="E210" s="512">
        <v>9</v>
      </c>
      <c r="F210" s="512">
        <v>6</v>
      </c>
      <c r="G210" s="512">
        <v>0.4</v>
      </c>
      <c r="H210" s="529">
        <f>IF(G210="","",G210*100)</f>
        <v>40</v>
      </c>
      <c r="I210" s="516">
        <v>45</v>
      </c>
      <c r="J210" s="518">
        <v>3.0999999999999999E-3</v>
      </c>
      <c r="K210" s="512">
        <v>1.44</v>
      </c>
      <c r="L210" s="512">
        <v>0.88800000000000001</v>
      </c>
      <c r="M210" s="512">
        <v>1.8</v>
      </c>
      <c r="N210" s="512">
        <v>0.9</v>
      </c>
      <c r="O210" s="520" t="s">
        <v>570</v>
      </c>
      <c r="P210" s="507" t="s">
        <v>617</v>
      </c>
    </row>
    <row r="211" spans="1:26" ht="12" customHeight="1" x14ac:dyDescent="0.2">
      <c r="A211" s="506"/>
      <c r="B211" s="54" t="s">
        <v>863</v>
      </c>
      <c r="C211" s="511"/>
      <c r="D211" s="513"/>
      <c r="E211" s="513"/>
      <c r="F211" s="513"/>
      <c r="G211" s="513"/>
      <c r="H211" s="530"/>
      <c r="I211" s="517"/>
      <c r="J211" s="519"/>
      <c r="K211" s="513"/>
      <c r="L211" s="513"/>
      <c r="M211" s="513"/>
      <c r="N211" s="513"/>
      <c r="O211" s="521"/>
      <c r="P211" s="508"/>
    </row>
    <row r="212" spans="1:26" ht="12" customHeight="1" x14ac:dyDescent="0.2">
      <c r="A212" s="505">
        <v>15</v>
      </c>
      <c r="B212" s="54" t="s">
        <v>863</v>
      </c>
      <c r="C212" s="510" t="s">
        <v>875</v>
      </c>
      <c r="D212" s="512">
        <v>0</v>
      </c>
      <c r="E212" s="512">
        <v>8</v>
      </c>
      <c r="F212" s="512">
        <v>6</v>
      </c>
      <c r="G212" s="512">
        <v>0.21</v>
      </c>
      <c r="H212" s="529">
        <f>IF(G212="","",G212*100)</f>
        <v>21</v>
      </c>
      <c r="I212" s="516">
        <v>88</v>
      </c>
      <c r="J212" s="518">
        <v>9.1000000000000004E-3</v>
      </c>
      <c r="K212" s="512">
        <v>0.76</v>
      </c>
      <c r="L212" s="512">
        <v>1.153</v>
      </c>
      <c r="M212" s="512">
        <v>0.98</v>
      </c>
      <c r="N212" s="512">
        <v>1.2</v>
      </c>
      <c r="O212" s="520" t="s">
        <v>570</v>
      </c>
      <c r="P212" s="507" t="s">
        <v>617</v>
      </c>
    </row>
    <row r="213" spans="1:26" ht="12" customHeight="1" thickBot="1" x14ac:dyDescent="0.25">
      <c r="A213" s="506"/>
      <c r="B213" s="54" t="s">
        <v>864</v>
      </c>
      <c r="C213" s="511"/>
      <c r="D213" s="513"/>
      <c r="E213" s="513"/>
      <c r="F213" s="513"/>
      <c r="G213" s="513"/>
      <c r="H213" s="530"/>
      <c r="I213" s="517"/>
      <c r="J213" s="519"/>
      <c r="K213" s="513"/>
      <c r="L213" s="513"/>
      <c r="M213" s="513"/>
      <c r="N213" s="513"/>
      <c r="O213" s="521"/>
      <c r="P213" s="508"/>
    </row>
    <row r="214" spans="1:26" customFormat="1" ht="15" customHeight="1" x14ac:dyDescent="0.2">
      <c r="A214" s="96"/>
      <c r="B214" s="97"/>
      <c r="C214" s="97"/>
      <c r="D214" s="97"/>
      <c r="E214" s="538" t="s">
        <v>67</v>
      </c>
      <c r="F214" s="538"/>
      <c r="G214" s="538"/>
      <c r="H214" s="538"/>
      <c r="I214" s="538"/>
      <c r="J214" s="538"/>
      <c r="K214" s="538"/>
      <c r="L214" s="97"/>
      <c r="M214" s="97"/>
      <c r="N214" s="97"/>
      <c r="O214" s="97"/>
      <c r="P214" s="118"/>
    </row>
    <row r="215" spans="1:26" s="5" customFormat="1" ht="12" customHeight="1" x14ac:dyDescent="0.2">
      <c r="A215" s="522"/>
      <c r="B215" s="523"/>
      <c r="C215" s="523"/>
      <c r="D215" s="523"/>
      <c r="E215" s="523"/>
      <c r="F215" s="523"/>
      <c r="G215" s="523"/>
      <c r="H215" s="523"/>
      <c r="I215" s="523"/>
      <c r="J215" s="523"/>
      <c r="K215" s="523"/>
      <c r="L215" s="523"/>
      <c r="M215" s="523"/>
      <c r="N215" s="523"/>
      <c r="O215" s="523"/>
      <c r="P215" s="524"/>
      <c r="S215" s="1"/>
      <c r="T215" s="1"/>
      <c r="Z215" s="1"/>
    </row>
    <row r="216" spans="1:26" x14ac:dyDescent="0.2">
      <c r="A216" s="525"/>
      <c r="B216" s="523"/>
      <c r="C216" s="523"/>
      <c r="D216" s="523"/>
      <c r="E216" s="523"/>
      <c r="F216" s="523"/>
      <c r="G216" s="523"/>
      <c r="H216" s="523"/>
      <c r="I216" s="523"/>
      <c r="J216" s="523"/>
      <c r="K216" s="523"/>
      <c r="L216" s="523"/>
      <c r="M216" s="523"/>
      <c r="N216" s="523"/>
      <c r="O216" s="523"/>
      <c r="P216" s="524"/>
    </row>
    <row r="217" spans="1:26" x14ac:dyDescent="0.2">
      <c r="A217" s="525"/>
      <c r="B217" s="523"/>
      <c r="C217" s="523"/>
      <c r="D217" s="523"/>
      <c r="E217" s="523"/>
      <c r="F217" s="523"/>
      <c r="G217" s="523"/>
      <c r="H217" s="523"/>
      <c r="I217" s="523"/>
      <c r="J217" s="523"/>
      <c r="K217" s="523"/>
      <c r="L217" s="523"/>
      <c r="M217" s="523"/>
      <c r="N217" s="523"/>
      <c r="O217" s="523"/>
      <c r="P217" s="524"/>
    </row>
    <row r="218" spans="1:26" x14ac:dyDescent="0.2">
      <c r="A218" s="525"/>
      <c r="B218" s="523"/>
      <c r="C218" s="523"/>
      <c r="D218" s="523"/>
      <c r="E218" s="523"/>
      <c r="F218" s="523"/>
      <c r="G218" s="523"/>
      <c r="H218" s="523"/>
      <c r="I218" s="523"/>
      <c r="J218" s="523"/>
      <c r="K218" s="523"/>
      <c r="L218" s="523"/>
      <c r="M218" s="523"/>
      <c r="N218" s="523"/>
      <c r="O218" s="523"/>
      <c r="P218" s="524"/>
    </row>
    <row r="219" spans="1:26" x14ac:dyDescent="0.2">
      <c r="A219" s="525"/>
      <c r="B219" s="523"/>
      <c r="C219" s="523"/>
      <c r="D219" s="523"/>
      <c r="E219" s="523"/>
      <c r="F219" s="523"/>
      <c r="G219" s="523"/>
      <c r="H219" s="523"/>
      <c r="I219" s="523"/>
      <c r="J219" s="523"/>
      <c r="K219" s="523"/>
      <c r="L219" s="523"/>
      <c r="M219" s="523"/>
      <c r="N219" s="523"/>
      <c r="O219" s="523"/>
      <c r="P219" s="524"/>
    </row>
    <row r="220" spans="1:26" ht="13.5" thickBot="1" x14ac:dyDescent="0.25">
      <c r="A220" s="526"/>
      <c r="B220" s="527"/>
      <c r="C220" s="527"/>
      <c r="D220" s="527"/>
      <c r="E220" s="527"/>
      <c r="F220" s="527"/>
      <c r="G220" s="527"/>
      <c r="H220" s="527"/>
      <c r="I220" s="527"/>
      <c r="J220" s="527"/>
      <c r="K220" s="527"/>
      <c r="L220" s="527"/>
      <c r="M220" s="527"/>
      <c r="N220" s="527"/>
      <c r="O220" s="527"/>
      <c r="P220" s="528"/>
    </row>
    <row r="221" spans="1:26" ht="23.25" customHeight="1" x14ac:dyDescent="0.2">
      <c r="A221" s="88"/>
      <c r="B221" s="89"/>
      <c r="C221" s="89"/>
      <c r="D221" s="89"/>
      <c r="E221" s="409" t="s">
        <v>57</v>
      </c>
      <c r="F221" s="409"/>
      <c r="G221" s="409"/>
      <c r="H221" s="409"/>
      <c r="I221" s="409"/>
      <c r="J221" s="409"/>
      <c r="K221" s="409"/>
      <c r="L221" s="89"/>
      <c r="M221" s="89"/>
      <c r="N221" s="89"/>
      <c r="O221" s="89"/>
      <c r="P221" s="101"/>
      <c r="Q221" s="17"/>
      <c r="U221" s="10"/>
      <c r="V221" s="9"/>
      <c r="W221" s="9"/>
      <c r="X221" s="10"/>
    </row>
    <row r="222" spans="1:26" ht="18.75" customHeight="1" x14ac:dyDescent="0.2">
      <c r="A222" s="90"/>
      <c r="B222" s="91"/>
      <c r="C222" s="91"/>
      <c r="D222" s="91"/>
      <c r="E222" s="412" t="s">
        <v>58</v>
      </c>
      <c r="F222" s="412"/>
      <c r="G222" s="412"/>
      <c r="H222" s="412"/>
      <c r="I222" s="412"/>
      <c r="J222" s="412"/>
      <c r="K222" s="412"/>
      <c r="L222" s="91"/>
      <c r="M222" s="91"/>
      <c r="N222" s="91"/>
      <c r="O222" s="91"/>
      <c r="P222" s="102"/>
      <c r="Q222" s="17"/>
      <c r="U222" s="9"/>
      <c r="V222" s="9"/>
      <c r="W222" s="9"/>
      <c r="X222" s="9"/>
    </row>
    <row r="223" spans="1:26" ht="27" customHeight="1" thickBot="1" x14ac:dyDescent="0.25">
      <c r="A223" s="120" t="str">
        <f>'General Project Information'!$A$6</f>
        <v>(Version 2.08; Released April 2018)</v>
      </c>
      <c r="B223" s="99"/>
      <c r="C223" s="99"/>
      <c r="D223" s="100"/>
      <c r="E223" s="414" t="s">
        <v>674</v>
      </c>
      <c r="F223" s="414"/>
      <c r="G223" s="414"/>
      <c r="H223" s="414"/>
      <c r="I223" s="414"/>
      <c r="J223" s="414"/>
      <c r="K223" s="414"/>
      <c r="L223" s="91"/>
      <c r="M223" s="91"/>
      <c r="N223" s="91"/>
      <c r="O223" s="91"/>
      <c r="P223" s="102"/>
      <c r="Q223" s="17"/>
      <c r="R223" s="2"/>
      <c r="U223" s="9"/>
      <c r="V223" s="9"/>
      <c r="W223" s="9"/>
      <c r="X223" s="9"/>
      <c r="Y223" s="9"/>
      <c r="Z223" s="9"/>
    </row>
    <row r="224" spans="1:26" x14ac:dyDescent="0.2">
      <c r="A224" s="539" t="s">
        <v>436</v>
      </c>
      <c r="B224" s="540"/>
      <c r="C224" s="227" t="str">
        <f>'General Project Information'!$C$7</f>
        <v>37673.3.GV3</v>
      </c>
      <c r="D224" s="149" t="s">
        <v>438</v>
      </c>
      <c r="E224" s="121" t="str">
        <f>'General Project Information'!$E$7</f>
        <v>R-2721 A</v>
      </c>
      <c r="F224" s="122"/>
      <c r="G224" s="149" t="s">
        <v>0</v>
      </c>
      <c r="H224" s="121" t="str">
        <f>'General Project Information'!$H$7</f>
        <v xml:space="preserve">Wake       </v>
      </c>
      <c r="I224" s="124"/>
      <c r="J224" s="124"/>
      <c r="K224" s="124"/>
      <c r="L224" s="125"/>
      <c r="M224" s="125" t="s">
        <v>55</v>
      </c>
      <c r="N224" s="153">
        <f>IF(A202&lt;&gt;"",MAX(N173)+1,"")</f>
        <v>7</v>
      </c>
      <c r="O224" s="126" t="s">
        <v>56</v>
      </c>
      <c r="P224" s="127">
        <f>'General Project Information'!$O$7</f>
        <v>10</v>
      </c>
      <c r="Q224" s="17"/>
      <c r="U224" s="9"/>
      <c r="V224" s="9"/>
      <c r="W224" s="10"/>
      <c r="X224" s="10"/>
      <c r="Y224" s="9"/>
      <c r="Z224" s="9"/>
    </row>
    <row r="225" spans="1:26" ht="17.25" customHeight="1" thickBot="1" x14ac:dyDescent="0.25">
      <c r="A225" s="92"/>
      <c r="B225" s="93"/>
      <c r="C225" s="93"/>
      <c r="D225" s="93"/>
      <c r="E225" s="421" t="s">
        <v>327</v>
      </c>
      <c r="F225" s="421"/>
      <c r="G225" s="421"/>
      <c r="H225" s="421"/>
      <c r="I225" s="421"/>
      <c r="J225" s="421"/>
      <c r="K225" s="93"/>
      <c r="L225" s="93"/>
      <c r="M225" s="93"/>
      <c r="N225" s="93"/>
      <c r="O225" s="93"/>
      <c r="P225" s="105"/>
      <c r="Q225" s="3"/>
      <c r="U225" s="9"/>
      <c r="V225" s="9"/>
      <c r="W225" s="10"/>
      <c r="X225" s="10"/>
      <c r="Z225" s="9"/>
    </row>
    <row r="226" spans="1:26" s="18" customFormat="1" ht="44.25" customHeight="1" x14ac:dyDescent="0.2">
      <c r="A226" s="112" t="s">
        <v>74</v>
      </c>
      <c r="B226" s="49" t="s">
        <v>803</v>
      </c>
      <c r="C226" s="49" t="s">
        <v>648</v>
      </c>
      <c r="D226" s="31" t="s">
        <v>379</v>
      </c>
      <c r="E226" s="30" t="s">
        <v>504</v>
      </c>
      <c r="F226" s="30" t="s">
        <v>505</v>
      </c>
      <c r="G226" s="30" t="s">
        <v>108</v>
      </c>
      <c r="H226" s="151" t="s">
        <v>716</v>
      </c>
      <c r="I226" s="30" t="s">
        <v>97</v>
      </c>
      <c r="J226" s="137" t="s">
        <v>96</v>
      </c>
      <c r="K226" s="30" t="s">
        <v>118</v>
      </c>
      <c r="L226" s="30" t="s">
        <v>322</v>
      </c>
      <c r="M226" s="30" t="s">
        <v>95</v>
      </c>
      <c r="N226" s="30" t="s">
        <v>323</v>
      </c>
      <c r="O226" s="137" t="s">
        <v>119</v>
      </c>
      <c r="P226" s="168" t="s">
        <v>769</v>
      </c>
    </row>
    <row r="227" spans="1:26" ht="12" customHeight="1" x14ac:dyDescent="0.2">
      <c r="A227" s="505">
        <v>15</v>
      </c>
      <c r="B227" s="54" t="s">
        <v>980</v>
      </c>
      <c r="C227" s="510" t="s">
        <v>854</v>
      </c>
      <c r="D227" s="512">
        <v>0</v>
      </c>
      <c r="E227" s="512">
        <v>4</v>
      </c>
      <c r="F227" s="512">
        <v>6</v>
      </c>
      <c r="G227" s="512">
        <v>0.82</v>
      </c>
      <c r="H227" s="503">
        <f>IF(G227="","",G227*100)</f>
        <v>82</v>
      </c>
      <c r="I227" s="516">
        <v>210</v>
      </c>
      <c r="J227" s="518">
        <v>1.4999999999999999E-2</v>
      </c>
      <c r="K227" s="512">
        <v>1.9</v>
      </c>
      <c r="L227" s="512">
        <v>1.8919999999999999</v>
      </c>
      <c r="M227" s="512">
        <v>2.5</v>
      </c>
      <c r="N227" s="512">
        <v>2</v>
      </c>
      <c r="O227" s="520" t="s">
        <v>570</v>
      </c>
      <c r="P227" s="507" t="s">
        <v>617</v>
      </c>
    </row>
    <row r="228" spans="1:26" s="3" customFormat="1" ht="12" customHeight="1" x14ac:dyDescent="0.2">
      <c r="A228" s="506"/>
      <c r="B228" s="54" t="s">
        <v>981</v>
      </c>
      <c r="C228" s="511"/>
      <c r="D228" s="513"/>
      <c r="E228" s="513"/>
      <c r="F228" s="513"/>
      <c r="G228" s="513"/>
      <c r="H228" s="504"/>
      <c r="I228" s="517"/>
      <c r="J228" s="519"/>
      <c r="K228" s="513"/>
      <c r="L228" s="513"/>
      <c r="M228" s="513"/>
      <c r="N228" s="513"/>
      <c r="O228" s="521"/>
      <c r="P228" s="508"/>
    </row>
    <row r="229" spans="1:26" ht="12" customHeight="1" x14ac:dyDescent="0.2">
      <c r="A229" s="505">
        <v>15</v>
      </c>
      <c r="B229" s="54" t="s">
        <v>985</v>
      </c>
      <c r="C229" s="510" t="s">
        <v>854</v>
      </c>
      <c r="D229" s="512">
        <v>0</v>
      </c>
      <c r="E229" s="512">
        <v>6</v>
      </c>
      <c r="F229" s="512">
        <v>4</v>
      </c>
      <c r="G229" s="512">
        <v>0.15</v>
      </c>
      <c r="H229" s="503">
        <f>IF(G229="","",G229*100)</f>
        <v>15</v>
      </c>
      <c r="I229" s="516">
        <v>100</v>
      </c>
      <c r="J229" s="518">
        <v>1.6E-2</v>
      </c>
      <c r="K229" s="512">
        <v>0.28999999999999998</v>
      </c>
      <c r="L229" s="512">
        <v>1.222</v>
      </c>
      <c r="M229" s="512">
        <v>0.37</v>
      </c>
      <c r="N229" s="512">
        <v>1.3</v>
      </c>
      <c r="O229" s="520" t="s">
        <v>570</v>
      </c>
      <c r="P229" s="507" t="s">
        <v>617</v>
      </c>
    </row>
    <row r="230" spans="1:26" ht="12" customHeight="1" x14ac:dyDescent="0.2">
      <c r="A230" s="506"/>
      <c r="B230" s="54" t="s">
        <v>986</v>
      </c>
      <c r="C230" s="511"/>
      <c r="D230" s="513"/>
      <c r="E230" s="513"/>
      <c r="F230" s="513"/>
      <c r="G230" s="513"/>
      <c r="H230" s="504"/>
      <c r="I230" s="517"/>
      <c r="J230" s="519"/>
      <c r="K230" s="513"/>
      <c r="L230" s="513"/>
      <c r="M230" s="513"/>
      <c r="N230" s="513"/>
      <c r="O230" s="521"/>
      <c r="P230" s="508"/>
    </row>
    <row r="231" spans="1:26" ht="12" customHeight="1" x14ac:dyDescent="0.2">
      <c r="A231" s="505">
        <v>15</v>
      </c>
      <c r="B231" s="54" t="s">
        <v>986</v>
      </c>
      <c r="C231" s="510" t="s">
        <v>854</v>
      </c>
      <c r="D231" s="512">
        <v>0</v>
      </c>
      <c r="E231" s="512">
        <v>6</v>
      </c>
      <c r="F231" s="512">
        <v>4</v>
      </c>
      <c r="G231" s="512">
        <v>1.04</v>
      </c>
      <c r="H231" s="503">
        <f>IF(G231="","",G231*100)</f>
        <v>104</v>
      </c>
      <c r="I231" s="516">
        <v>400</v>
      </c>
      <c r="J231" s="518">
        <v>6.1999999999999998E-3</v>
      </c>
      <c r="K231" s="512">
        <v>1.8</v>
      </c>
      <c r="L231" s="512">
        <v>1.34</v>
      </c>
      <c r="M231" s="512">
        <v>2.2999999999999998</v>
      </c>
      <c r="N231" s="512">
        <v>1.4</v>
      </c>
      <c r="O231" s="520" t="s">
        <v>570</v>
      </c>
      <c r="P231" s="507" t="s">
        <v>617</v>
      </c>
    </row>
    <row r="232" spans="1:26" ht="12" customHeight="1" x14ac:dyDescent="0.2">
      <c r="A232" s="506"/>
      <c r="B232" s="54" t="s">
        <v>987</v>
      </c>
      <c r="C232" s="511"/>
      <c r="D232" s="513"/>
      <c r="E232" s="513"/>
      <c r="F232" s="513"/>
      <c r="G232" s="513"/>
      <c r="H232" s="504"/>
      <c r="I232" s="517"/>
      <c r="J232" s="519"/>
      <c r="K232" s="513"/>
      <c r="L232" s="513"/>
      <c r="M232" s="513"/>
      <c r="N232" s="513"/>
      <c r="O232" s="521"/>
      <c r="P232" s="508"/>
    </row>
    <row r="233" spans="1:26" ht="12" customHeight="1" x14ac:dyDescent="0.2">
      <c r="A233" s="505">
        <v>16</v>
      </c>
      <c r="B233" s="54" t="s">
        <v>921</v>
      </c>
      <c r="C233" s="510" t="s">
        <v>875</v>
      </c>
      <c r="D233" s="512">
        <v>0</v>
      </c>
      <c r="E233" s="512">
        <v>5.45</v>
      </c>
      <c r="F233" s="512">
        <v>8</v>
      </c>
      <c r="G233" s="512">
        <v>0.49</v>
      </c>
      <c r="H233" s="503">
        <f>IF(G233="","",G233*100)</f>
        <v>49</v>
      </c>
      <c r="I233" s="516">
        <v>256.52999999999997</v>
      </c>
      <c r="J233" s="518">
        <v>1.4200000000000001E-2</v>
      </c>
      <c r="K233" s="512">
        <v>1.74</v>
      </c>
      <c r="L233" s="512">
        <v>1.68</v>
      </c>
      <c r="M233" s="512">
        <v>2.2000000000000002</v>
      </c>
      <c r="N233" s="512">
        <v>1.8</v>
      </c>
      <c r="O233" s="520" t="s">
        <v>570</v>
      </c>
      <c r="P233" s="507" t="s">
        <v>617</v>
      </c>
    </row>
    <row r="234" spans="1:26" ht="12" customHeight="1" x14ac:dyDescent="0.2">
      <c r="A234" s="506"/>
      <c r="B234" s="54" t="s">
        <v>922</v>
      </c>
      <c r="C234" s="511"/>
      <c r="D234" s="513"/>
      <c r="E234" s="513"/>
      <c r="F234" s="513"/>
      <c r="G234" s="513"/>
      <c r="H234" s="504"/>
      <c r="I234" s="517"/>
      <c r="J234" s="519"/>
      <c r="K234" s="513"/>
      <c r="L234" s="513"/>
      <c r="M234" s="513"/>
      <c r="N234" s="513"/>
      <c r="O234" s="521"/>
      <c r="P234" s="508"/>
    </row>
    <row r="235" spans="1:26" ht="12" customHeight="1" x14ac:dyDescent="0.2">
      <c r="A235" s="505">
        <v>16</v>
      </c>
      <c r="B235" s="54" t="s">
        <v>922</v>
      </c>
      <c r="C235" s="510" t="s">
        <v>875</v>
      </c>
      <c r="D235" s="512">
        <v>0</v>
      </c>
      <c r="E235" s="512">
        <v>7.05</v>
      </c>
      <c r="F235" s="512">
        <v>8</v>
      </c>
      <c r="G235" s="512">
        <v>0.55000000000000004</v>
      </c>
      <c r="H235" s="503">
        <f>IF(G235="","",G235*100)</f>
        <v>55.000000000000007</v>
      </c>
      <c r="I235" s="516">
        <v>250</v>
      </c>
      <c r="J235" s="518">
        <v>3.0000000000000001E-3</v>
      </c>
      <c r="K235" s="512">
        <v>1.93</v>
      </c>
      <c r="L235" s="512">
        <v>0.93899999999999995</v>
      </c>
      <c r="M235" s="512">
        <v>2.5</v>
      </c>
      <c r="N235" s="512">
        <v>1</v>
      </c>
      <c r="O235" s="520" t="s">
        <v>570</v>
      </c>
      <c r="P235" s="507" t="s">
        <v>617</v>
      </c>
    </row>
    <row r="236" spans="1:26" s="4" customFormat="1" ht="12" customHeight="1" x14ac:dyDescent="0.2">
      <c r="A236" s="506"/>
      <c r="B236" s="54" t="s">
        <v>923</v>
      </c>
      <c r="C236" s="511"/>
      <c r="D236" s="513"/>
      <c r="E236" s="513"/>
      <c r="F236" s="513"/>
      <c r="G236" s="513"/>
      <c r="H236" s="504"/>
      <c r="I236" s="517"/>
      <c r="J236" s="519"/>
      <c r="K236" s="513"/>
      <c r="L236" s="513"/>
      <c r="M236" s="513"/>
      <c r="N236" s="513"/>
      <c r="O236" s="521"/>
      <c r="P236" s="508"/>
    </row>
    <row r="237" spans="1:26" s="4" customFormat="1" ht="12" customHeight="1" x14ac:dyDescent="0.2">
      <c r="A237" s="505">
        <v>16</v>
      </c>
      <c r="B237" s="54" t="s">
        <v>923</v>
      </c>
      <c r="C237" s="510" t="s">
        <v>875</v>
      </c>
      <c r="D237" s="512">
        <v>0</v>
      </c>
      <c r="E237" s="512">
        <v>8</v>
      </c>
      <c r="F237" s="512">
        <v>7.67</v>
      </c>
      <c r="G237" s="512">
        <v>0.32</v>
      </c>
      <c r="H237" s="503">
        <f>IF(G237="","",G237*100)</f>
        <v>32</v>
      </c>
      <c r="I237" s="516">
        <v>150</v>
      </c>
      <c r="J237" s="518">
        <v>3.0999999999999999E-3</v>
      </c>
      <c r="K237" s="512">
        <v>1.1200000000000001</v>
      </c>
      <c r="L237" s="512">
        <v>0.82099999999999995</v>
      </c>
      <c r="M237" s="512">
        <v>1.4</v>
      </c>
      <c r="N237" s="512">
        <v>0.9</v>
      </c>
      <c r="O237" s="520" t="s">
        <v>570</v>
      </c>
      <c r="P237" s="507" t="s">
        <v>617</v>
      </c>
    </row>
    <row r="238" spans="1:26" ht="12" customHeight="1" x14ac:dyDescent="0.2">
      <c r="A238" s="506"/>
      <c r="B238" s="54" t="s">
        <v>924</v>
      </c>
      <c r="C238" s="511"/>
      <c r="D238" s="513"/>
      <c r="E238" s="513"/>
      <c r="F238" s="513"/>
      <c r="G238" s="513"/>
      <c r="H238" s="504"/>
      <c r="I238" s="517"/>
      <c r="J238" s="519"/>
      <c r="K238" s="513"/>
      <c r="L238" s="513"/>
      <c r="M238" s="513"/>
      <c r="N238" s="513"/>
      <c r="O238" s="521"/>
      <c r="P238" s="508"/>
    </row>
    <row r="239" spans="1:26" ht="12" customHeight="1" x14ac:dyDescent="0.2">
      <c r="A239" s="505">
        <v>16</v>
      </c>
      <c r="B239" s="54" t="s">
        <v>925</v>
      </c>
      <c r="C239" s="510" t="s">
        <v>875</v>
      </c>
      <c r="D239" s="512">
        <v>0</v>
      </c>
      <c r="E239" s="512">
        <v>8</v>
      </c>
      <c r="F239" s="512">
        <v>6</v>
      </c>
      <c r="G239" s="512">
        <v>0.4</v>
      </c>
      <c r="H239" s="503">
        <f>IF(G239="","",G239*100)</f>
        <v>40</v>
      </c>
      <c r="I239" s="516">
        <v>200</v>
      </c>
      <c r="J239" s="518">
        <v>5.7000000000000002E-3</v>
      </c>
      <c r="K239" s="512">
        <v>1.5</v>
      </c>
      <c r="L239" s="512">
        <v>1.1000000000000001</v>
      </c>
      <c r="M239" s="512">
        <v>2</v>
      </c>
      <c r="N239" s="512">
        <v>1.2</v>
      </c>
      <c r="O239" s="520" t="s">
        <v>570</v>
      </c>
      <c r="P239" s="507" t="s">
        <v>617</v>
      </c>
    </row>
    <row r="240" spans="1:26" s="5" customFormat="1" ht="12" customHeight="1" x14ac:dyDescent="0.2">
      <c r="A240" s="506"/>
      <c r="B240" s="54" t="s">
        <v>926</v>
      </c>
      <c r="C240" s="511"/>
      <c r="D240" s="513"/>
      <c r="E240" s="513"/>
      <c r="F240" s="513"/>
      <c r="G240" s="513"/>
      <c r="H240" s="504"/>
      <c r="I240" s="517"/>
      <c r="J240" s="519"/>
      <c r="K240" s="513"/>
      <c r="L240" s="513"/>
      <c r="M240" s="513"/>
      <c r="N240" s="513"/>
      <c r="O240" s="521"/>
      <c r="P240" s="508"/>
      <c r="S240" s="1"/>
      <c r="T240" s="1"/>
      <c r="Z240" s="1"/>
    </row>
    <row r="241" spans="1:26" ht="12" customHeight="1" x14ac:dyDescent="0.2">
      <c r="A241" s="505">
        <v>16</v>
      </c>
      <c r="B241" s="54" t="s">
        <v>982</v>
      </c>
      <c r="C241" s="510" t="s">
        <v>875</v>
      </c>
      <c r="D241" s="512">
        <v>0</v>
      </c>
      <c r="E241" s="512">
        <v>4</v>
      </c>
      <c r="F241" s="512">
        <v>6</v>
      </c>
      <c r="G241" s="512">
        <v>0.6</v>
      </c>
      <c r="H241" s="503">
        <f>IF(G241="","",G241*100)</f>
        <v>60</v>
      </c>
      <c r="I241" s="516">
        <v>150</v>
      </c>
      <c r="J241" s="518">
        <v>7.6E-3</v>
      </c>
      <c r="K241" s="512">
        <v>1.5</v>
      </c>
      <c r="L241" s="512">
        <v>1.405</v>
      </c>
      <c r="M241" s="512">
        <v>2</v>
      </c>
      <c r="N241" s="512">
        <v>1.5</v>
      </c>
      <c r="O241" s="520" t="s">
        <v>570</v>
      </c>
      <c r="P241" s="507" t="s">
        <v>617</v>
      </c>
      <c r="T241" s="5"/>
      <c r="Z241" s="5"/>
    </row>
    <row r="242" spans="1:26" ht="12" customHeight="1" x14ac:dyDescent="0.2">
      <c r="A242" s="506"/>
      <c r="B242" s="54" t="s">
        <v>988</v>
      </c>
      <c r="C242" s="511"/>
      <c r="D242" s="513"/>
      <c r="E242" s="513"/>
      <c r="F242" s="513"/>
      <c r="G242" s="513"/>
      <c r="H242" s="504"/>
      <c r="I242" s="517"/>
      <c r="J242" s="519"/>
      <c r="K242" s="513"/>
      <c r="L242" s="513"/>
      <c r="M242" s="513"/>
      <c r="N242" s="513"/>
      <c r="O242" s="521"/>
      <c r="P242" s="508"/>
    </row>
    <row r="243" spans="1:26" ht="12" customHeight="1" x14ac:dyDescent="0.2">
      <c r="A243" s="505">
        <v>16</v>
      </c>
      <c r="B243" s="54" t="s">
        <v>988</v>
      </c>
      <c r="C243" s="510" t="s">
        <v>875</v>
      </c>
      <c r="D243" s="512">
        <v>0</v>
      </c>
      <c r="E243" s="512">
        <v>4</v>
      </c>
      <c r="F243" s="512">
        <v>6</v>
      </c>
      <c r="G243" s="512">
        <v>0.69</v>
      </c>
      <c r="H243" s="529">
        <f>IF(G243="","",G243*100)</f>
        <v>69</v>
      </c>
      <c r="I243" s="516">
        <v>250</v>
      </c>
      <c r="J243" s="518">
        <v>8.5000000000000006E-3</v>
      </c>
      <c r="K243" s="512">
        <v>1.6</v>
      </c>
      <c r="L243" s="512">
        <v>1.4650000000000001</v>
      </c>
      <c r="M243" s="512">
        <v>2</v>
      </c>
      <c r="N243" s="512">
        <v>1.6</v>
      </c>
      <c r="O243" s="520" t="s">
        <v>570</v>
      </c>
      <c r="P243" s="507" t="s">
        <v>617</v>
      </c>
    </row>
    <row r="244" spans="1:26" ht="12" customHeight="1" x14ac:dyDescent="0.2">
      <c r="A244" s="509"/>
      <c r="B244" s="54" t="s">
        <v>989</v>
      </c>
      <c r="C244" s="511"/>
      <c r="D244" s="513"/>
      <c r="E244" s="513"/>
      <c r="F244" s="513"/>
      <c r="G244" s="513"/>
      <c r="H244" s="530"/>
      <c r="I244" s="517"/>
      <c r="J244" s="519"/>
      <c r="K244" s="513"/>
      <c r="L244" s="513"/>
      <c r="M244" s="513"/>
      <c r="N244" s="513"/>
      <c r="O244" s="521"/>
      <c r="P244" s="508"/>
    </row>
    <row r="245" spans="1:26" customFormat="1" ht="12" customHeight="1" x14ac:dyDescent="0.2">
      <c r="A245" s="505">
        <v>16</v>
      </c>
      <c r="B245" s="54" t="s">
        <v>990</v>
      </c>
      <c r="C245" s="510" t="s">
        <v>854</v>
      </c>
      <c r="D245" s="512">
        <v>0</v>
      </c>
      <c r="E245" s="512">
        <v>6</v>
      </c>
      <c r="F245" s="512">
        <v>4</v>
      </c>
      <c r="G245" s="512">
        <v>0.27</v>
      </c>
      <c r="H245" s="529">
        <f>IF(G245="","",G245*100)</f>
        <v>27</v>
      </c>
      <c r="I245" s="516">
        <v>150</v>
      </c>
      <c r="J245" s="518">
        <v>1.1599999999999999E-2</v>
      </c>
      <c r="K245" s="512">
        <v>0.51</v>
      </c>
      <c r="L245" s="512">
        <v>1.2310000000000001</v>
      </c>
      <c r="M245" s="512">
        <v>0.65</v>
      </c>
      <c r="N245" s="512">
        <v>1.3</v>
      </c>
      <c r="O245" s="520" t="s">
        <v>570</v>
      </c>
      <c r="P245" s="507" t="s">
        <v>617</v>
      </c>
    </row>
    <row r="246" spans="1:26" customFormat="1" ht="12" customHeight="1" x14ac:dyDescent="0.2">
      <c r="A246" s="509"/>
      <c r="B246" s="54" t="s">
        <v>991</v>
      </c>
      <c r="C246" s="511"/>
      <c r="D246" s="513"/>
      <c r="E246" s="513"/>
      <c r="F246" s="513"/>
      <c r="G246" s="513"/>
      <c r="H246" s="530"/>
      <c r="I246" s="517"/>
      <c r="J246" s="519"/>
      <c r="K246" s="513"/>
      <c r="L246" s="513"/>
      <c r="M246" s="513"/>
      <c r="N246" s="513"/>
      <c r="O246" s="521"/>
      <c r="P246" s="508"/>
    </row>
    <row r="247" spans="1:26" customFormat="1" ht="12" customHeight="1" x14ac:dyDescent="0.2">
      <c r="A247" s="505">
        <v>16</v>
      </c>
      <c r="B247" s="54" t="s">
        <v>991</v>
      </c>
      <c r="C247" s="510" t="s">
        <v>875</v>
      </c>
      <c r="D247" s="512">
        <v>0</v>
      </c>
      <c r="E247" s="512">
        <v>6</v>
      </c>
      <c r="F247" s="512">
        <v>4</v>
      </c>
      <c r="G247" s="512">
        <v>0.41</v>
      </c>
      <c r="H247" s="529">
        <f>IF(G247="","",G247*100)</f>
        <v>41</v>
      </c>
      <c r="I247" s="516">
        <v>250</v>
      </c>
      <c r="J247" s="518">
        <v>1.72E-2</v>
      </c>
      <c r="K247" s="512">
        <v>0.98</v>
      </c>
      <c r="L247" s="512">
        <v>1.6970000000000001</v>
      </c>
      <c r="M247" s="512">
        <v>1.2</v>
      </c>
      <c r="N247" s="512">
        <v>1.8</v>
      </c>
      <c r="O247" s="520" t="s">
        <v>570</v>
      </c>
      <c r="P247" s="507" t="s">
        <v>617</v>
      </c>
    </row>
    <row r="248" spans="1:26" ht="12" customHeight="1" x14ac:dyDescent="0.2">
      <c r="A248" s="509"/>
      <c r="B248" s="54" t="s">
        <v>992</v>
      </c>
      <c r="C248" s="511"/>
      <c r="D248" s="513"/>
      <c r="E248" s="513"/>
      <c r="F248" s="513"/>
      <c r="G248" s="513"/>
      <c r="H248" s="530"/>
      <c r="I248" s="517"/>
      <c r="J248" s="519"/>
      <c r="K248" s="513"/>
      <c r="L248" s="513"/>
      <c r="M248" s="513"/>
      <c r="N248" s="513"/>
      <c r="O248" s="521"/>
      <c r="P248" s="508"/>
    </row>
    <row r="249" spans="1:26" ht="12" customHeight="1" x14ac:dyDescent="0.2">
      <c r="A249" s="505">
        <v>17</v>
      </c>
      <c r="B249" s="54" t="s">
        <v>926</v>
      </c>
      <c r="C249" s="510" t="s">
        <v>875</v>
      </c>
      <c r="D249" s="512">
        <v>0</v>
      </c>
      <c r="E249" s="512">
        <v>8</v>
      </c>
      <c r="F249" s="512">
        <v>6</v>
      </c>
      <c r="G249" s="512">
        <v>0.48</v>
      </c>
      <c r="H249" s="529">
        <f>IF(G249="","",G249*100)</f>
        <v>48</v>
      </c>
      <c r="I249" s="516">
        <v>150</v>
      </c>
      <c r="J249" s="518">
        <v>5.7000000000000002E-3</v>
      </c>
      <c r="K249" s="512">
        <v>1.66</v>
      </c>
      <c r="L249" s="512">
        <v>1.1830000000000001</v>
      </c>
      <c r="M249" s="512">
        <v>2.1</v>
      </c>
      <c r="N249" s="512">
        <v>1.2</v>
      </c>
      <c r="O249" s="520" t="s">
        <v>570</v>
      </c>
      <c r="P249" s="507" t="s">
        <v>617</v>
      </c>
    </row>
    <row r="250" spans="1:26" ht="12" customHeight="1" x14ac:dyDescent="0.2">
      <c r="A250" s="509"/>
      <c r="B250" s="54" t="s">
        <v>927</v>
      </c>
      <c r="C250" s="511"/>
      <c r="D250" s="513"/>
      <c r="E250" s="513"/>
      <c r="F250" s="513"/>
      <c r="G250" s="513"/>
      <c r="H250" s="530"/>
      <c r="I250" s="517"/>
      <c r="J250" s="519"/>
      <c r="K250" s="513"/>
      <c r="L250" s="513"/>
      <c r="M250" s="513"/>
      <c r="N250" s="513"/>
      <c r="O250" s="521"/>
      <c r="P250" s="508"/>
    </row>
    <row r="251" spans="1:26" ht="12" customHeight="1" x14ac:dyDescent="0.2">
      <c r="A251" s="505">
        <v>17</v>
      </c>
      <c r="B251" s="54" t="s">
        <v>927</v>
      </c>
      <c r="C251" s="510" t="s">
        <v>875</v>
      </c>
      <c r="D251" s="512">
        <v>0</v>
      </c>
      <c r="E251" s="512">
        <v>8</v>
      </c>
      <c r="F251" s="512">
        <v>6.69</v>
      </c>
      <c r="G251" s="512">
        <v>0.73</v>
      </c>
      <c r="H251" s="529">
        <f>IF(G251="","",G251*100)</f>
        <v>73</v>
      </c>
      <c r="I251" s="516">
        <v>270</v>
      </c>
      <c r="J251" s="518">
        <v>4.8999999999999998E-3</v>
      </c>
      <c r="K251" s="512">
        <v>2.6</v>
      </c>
      <c r="L251" s="512">
        <v>1.24</v>
      </c>
      <c r="M251" s="512">
        <v>3.4</v>
      </c>
      <c r="N251" s="512">
        <v>1.3</v>
      </c>
      <c r="O251" s="520" t="s">
        <v>570</v>
      </c>
      <c r="P251" s="507" t="s">
        <v>617</v>
      </c>
    </row>
    <row r="252" spans="1:26" ht="12" customHeight="1" x14ac:dyDescent="0.2">
      <c r="A252" s="509"/>
      <c r="B252" s="54" t="s">
        <v>928</v>
      </c>
      <c r="C252" s="511"/>
      <c r="D252" s="513"/>
      <c r="E252" s="513"/>
      <c r="F252" s="513"/>
      <c r="G252" s="513"/>
      <c r="H252" s="530"/>
      <c r="I252" s="517"/>
      <c r="J252" s="519"/>
      <c r="K252" s="513"/>
      <c r="L252" s="513"/>
      <c r="M252" s="513"/>
      <c r="N252" s="513"/>
      <c r="O252" s="521"/>
      <c r="P252" s="508"/>
    </row>
    <row r="253" spans="1:26" ht="12" customHeight="1" x14ac:dyDescent="0.2">
      <c r="A253" s="505">
        <v>17</v>
      </c>
      <c r="B253" s="54" t="s">
        <v>929</v>
      </c>
      <c r="C253" s="510" t="s">
        <v>875</v>
      </c>
      <c r="D253" s="512">
        <v>0</v>
      </c>
      <c r="E253" s="512">
        <v>8</v>
      </c>
      <c r="F253" s="512">
        <v>6.69</v>
      </c>
      <c r="G253" s="512">
        <v>0.82</v>
      </c>
      <c r="H253" s="529">
        <f>IF(G253="","",G253*100)</f>
        <v>82</v>
      </c>
      <c r="I253" s="516">
        <v>380</v>
      </c>
      <c r="J253" s="518">
        <v>1.06E-2</v>
      </c>
      <c r="K253" s="512">
        <v>2.87</v>
      </c>
      <c r="L253" s="512">
        <v>1.6859999999999999</v>
      </c>
      <c r="M253" s="512">
        <v>3.7</v>
      </c>
      <c r="N253" s="512">
        <v>1.8</v>
      </c>
      <c r="O253" s="520" t="s">
        <v>570</v>
      </c>
      <c r="P253" s="507" t="s">
        <v>617</v>
      </c>
    </row>
    <row r="254" spans="1:26" ht="12" customHeight="1" x14ac:dyDescent="0.2">
      <c r="A254" s="509"/>
      <c r="B254" s="54" t="s">
        <v>930</v>
      </c>
      <c r="C254" s="511"/>
      <c r="D254" s="513"/>
      <c r="E254" s="513"/>
      <c r="F254" s="513"/>
      <c r="G254" s="513"/>
      <c r="H254" s="530"/>
      <c r="I254" s="517"/>
      <c r="J254" s="519"/>
      <c r="K254" s="513"/>
      <c r="L254" s="513"/>
      <c r="M254" s="513"/>
      <c r="N254" s="513"/>
      <c r="O254" s="521"/>
      <c r="P254" s="508"/>
    </row>
    <row r="255" spans="1:26" ht="12" customHeight="1" x14ac:dyDescent="0.2">
      <c r="A255" s="505">
        <v>17</v>
      </c>
      <c r="B255" s="54" t="s">
        <v>931</v>
      </c>
      <c r="C255" s="510" t="s">
        <v>875</v>
      </c>
      <c r="D255" s="512">
        <v>0</v>
      </c>
      <c r="E255" s="512">
        <v>8.1</v>
      </c>
      <c r="F255" s="512">
        <v>6.51</v>
      </c>
      <c r="G255" s="512">
        <v>0.44</v>
      </c>
      <c r="H255" s="529">
        <f>IF(G255="","",G255*100)</f>
        <v>44</v>
      </c>
      <c r="I255" s="516">
        <v>190</v>
      </c>
      <c r="J255" s="518">
        <v>1.9800000000000002E-2</v>
      </c>
      <c r="K255" s="512">
        <v>1.56</v>
      </c>
      <c r="L255" s="512">
        <v>1.84</v>
      </c>
      <c r="M255" s="512">
        <v>2</v>
      </c>
      <c r="N255" s="512">
        <v>1.9</v>
      </c>
      <c r="O255" s="520" t="s">
        <v>570</v>
      </c>
      <c r="P255" s="507" t="s">
        <v>617</v>
      </c>
    </row>
    <row r="256" spans="1:26" ht="12" customHeight="1" x14ac:dyDescent="0.2">
      <c r="A256" s="509"/>
      <c r="B256" s="54" t="s">
        <v>932</v>
      </c>
      <c r="C256" s="511"/>
      <c r="D256" s="513"/>
      <c r="E256" s="513"/>
      <c r="F256" s="513"/>
      <c r="G256" s="513"/>
      <c r="H256" s="530"/>
      <c r="I256" s="517"/>
      <c r="J256" s="519"/>
      <c r="K256" s="513"/>
      <c r="L256" s="513"/>
      <c r="M256" s="513"/>
      <c r="N256" s="513"/>
      <c r="O256" s="521"/>
      <c r="P256" s="508"/>
    </row>
    <row r="257" spans="1:26" ht="12" customHeight="1" x14ac:dyDescent="0.2">
      <c r="A257" s="505">
        <v>17</v>
      </c>
      <c r="B257" s="54" t="s">
        <v>933</v>
      </c>
      <c r="C257" s="510" t="s">
        <v>875</v>
      </c>
      <c r="D257" s="512">
        <v>0</v>
      </c>
      <c r="E257" s="512">
        <v>8</v>
      </c>
      <c r="F257" s="512">
        <v>8</v>
      </c>
      <c r="G257" s="512">
        <v>0.54</v>
      </c>
      <c r="H257" s="529">
        <f>IF(G257="","",G257*100)</f>
        <v>54</v>
      </c>
      <c r="I257" s="516">
        <v>240</v>
      </c>
      <c r="J257" s="518">
        <v>1.9E-2</v>
      </c>
      <c r="K257" s="512">
        <v>1.89</v>
      </c>
      <c r="L257" s="512">
        <v>1.85</v>
      </c>
      <c r="M257" s="512">
        <v>2.4</v>
      </c>
      <c r="N257" s="512">
        <v>2</v>
      </c>
      <c r="O257" s="520" t="s">
        <v>570</v>
      </c>
      <c r="P257" s="507" t="s">
        <v>617</v>
      </c>
    </row>
    <row r="258" spans="1:26" ht="12" customHeight="1" x14ac:dyDescent="0.2">
      <c r="A258" s="509"/>
      <c r="B258" s="54" t="s">
        <v>934</v>
      </c>
      <c r="C258" s="511"/>
      <c r="D258" s="513"/>
      <c r="E258" s="513"/>
      <c r="F258" s="513"/>
      <c r="G258" s="513"/>
      <c r="H258" s="530"/>
      <c r="I258" s="517"/>
      <c r="J258" s="519"/>
      <c r="K258" s="513"/>
      <c r="L258" s="513"/>
      <c r="M258" s="513"/>
      <c r="N258" s="513"/>
      <c r="O258" s="521"/>
      <c r="P258" s="508"/>
    </row>
    <row r="259" spans="1:26" ht="12" customHeight="1" x14ac:dyDescent="0.2">
      <c r="A259" s="505">
        <v>17</v>
      </c>
      <c r="B259" s="54" t="s">
        <v>934</v>
      </c>
      <c r="C259" s="510" t="s">
        <v>875</v>
      </c>
      <c r="D259" s="512">
        <v>0</v>
      </c>
      <c r="E259" s="512">
        <v>8</v>
      </c>
      <c r="F259" s="512">
        <v>8</v>
      </c>
      <c r="G259" s="512">
        <v>0.54</v>
      </c>
      <c r="H259" s="529">
        <f>IF(G259="","",G259*100)</f>
        <v>54</v>
      </c>
      <c r="I259" s="516">
        <v>250</v>
      </c>
      <c r="J259" s="518">
        <v>1.0699999999999999E-2</v>
      </c>
      <c r="K259" s="512">
        <v>1.89</v>
      </c>
      <c r="L259" s="512">
        <v>1.492</v>
      </c>
      <c r="M259" s="512">
        <v>2.4</v>
      </c>
      <c r="N259" s="512">
        <v>1.6</v>
      </c>
      <c r="O259" s="520" t="s">
        <v>570</v>
      </c>
      <c r="P259" s="507" t="s">
        <v>617</v>
      </c>
    </row>
    <row r="260" spans="1:26" ht="12" customHeight="1" x14ac:dyDescent="0.2">
      <c r="A260" s="509"/>
      <c r="B260" s="54" t="s">
        <v>935</v>
      </c>
      <c r="C260" s="511"/>
      <c r="D260" s="513"/>
      <c r="E260" s="513"/>
      <c r="F260" s="513"/>
      <c r="G260" s="513"/>
      <c r="H260" s="530"/>
      <c r="I260" s="517"/>
      <c r="J260" s="519"/>
      <c r="K260" s="513"/>
      <c r="L260" s="513"/>
      <c r="M260" s="513"/>
      <c r="N260" s="513"/>
      <c r="O260" s="521"/>
      <c r="P260" s="508"/>
    </row>
    <row r="261" spans="1:26" ht="12" customHeight="1" x14ac:dyDescent="0.2">
      <c r="A261" s="505">
        <v>17</v>
      </c>
      <c r="B261" s="54" t="s">
        <v>993</v>
      </c>
      <c r="C261" s="510" t="s">
        <v>875</v>
      </c>
      <c r="D261" s="512">
        <v>0</v>
      </c>
      <c r="E261" s="512">
        <v>4</v>
      </c>
      <c r="F261" s="512">
        <v>6</v>
      </c>
      <c r="G261" s="512">
        <v>0.18</v>
      </c>
      <c r="H261" s="529">
        <f>IF(G261="","",G261*100)</f>
        <v>18</v>
      </c>
      <c r="I261" s="516">
        <v>150</v>
      </c>
      <c r="J261" s="518">
        <v>6.7000000000000002E-3</v>
      </c>
      <c r="K261" s="512">
        <v>0.34</v>
      </c>
      <c r="L261" s="512">
        <v>0.88200000000000001</v>
      </c>
      <c r="M261" s="512">
        <v>0.43</v>
      </c>
      <c r="N261" s="512">
        <v>1</v>
      </c>
      <c r="O261" s="520" t="s">
        <v>570</v>
      </c>
      <c r="P261" s="507" t="s">
        <v>617</v>
      </c>
    </row>
    <row r="262" spans="1:26" s="4" customFormat="1" ht="12" customHeight="1" x14ac:dyDescent="0.2">
      <c r="A262" s="509"/>
      <c r="B262" s="54" t="s">
        <v>994</v>
      </c>
      <c r="C262" s="511"/>
      <c r="D262" s="513"/>
      <c r="E262" s="513"/>
      <c r="F262" s="513"/>
      <c r="G262" s="513"/>
      <c r="H262" s="530"/>
      <c r="I262" s="517"/>
      <c r="J262" s="519"/>
      <c r="K262" s="513"/>
      <c r="L262" s="513"/>
      <c r="M262" s="513"/>
      <c r="N262" s="513"/>
      <c r="O262" s="521"/>
      <c r="P262" s="508"/>
    </row>
    <row r="263" spans="1:26" s="4" customFormat="1" ht="12" customHeight="1" x14ac:dyDescent="0.2">
      <c r="A263" s="505">
        <v>17</v>
      </c>
      <c r="B263" s="54" t="s">
        <v>994</v>
      </c>
      <c r="C263" s="510" t="s">
        <v>875</v>
      </c>
      <c r="D263" s="512">
        <v>0</v>
      </c>
      <c r="E263" s="512">
        <v>4</v>
      </c>
      <c r="F263" s="512">
        <v>6</v>
      </c>
      <c r="G263" s="512">
        <v>0.42</v>
      </c>
      <c r="H263" s="529">
        <f>IF(G263="","",G263*100)</f>
        <v>42</v>
      </c>
      <c r="I263" s="516">
        <v>270</v>
      </c>
      <c r="J263" s="518">
        <v>5.7000000000000002E-3</v>
      </c>
      <c r="K263" s="512">
        <v>0.79</v>
      </c>
      <c r="L263" s="512">
        <v>1.06</v>
      </c>
      <c r="M263" s="512">
        <v>1</v>
      </c>
      <c r="N263" s="512">
        <v>1.1000000000000001</v>
      </c>
      <c r="O263" s="520" t="s">
        <v>570</v>
      </c>
      <c r="P263" s="507" t="s">
        <v>617</v>
      </c>
    </row>
    <row r="264" spans="1:26" ht="12" customHeight="1" thickBot="1" x14ac:dyDescent="0.25">
      <c r="A264" s="509"/>
      <c r="B264" s="54" t="s">
        <v>995</v>
      </c>
      <c r="C264" s="511"/>
      <c r="D264" s="513"/>
      <c r="E264" s="513"/>
      <c r="F264" s="513"/>
      <c r="G264" s="513"/>
      <c r="H264" s="530"/>
      <c r="I264" s="517"/>
      <c r="J264" s="519"/>
      <c r="K264" s="513"/>
      <c r="L264" s="513"/>
      <c r="M264" s="513"/>
      <c r="N264" s="513"/>
      <c r="O264" s="521"/>
      <c r="P264" s="508"/>
    </row>
    <row r="265" spans="1:26" customFormat="1" ht="15" customHeight="1" x14ac:dyDescent="0.2">
      <c r="A265" s="96"/>
      <c r="B265" s="97"/>
      <c r="C265" s="97"/>
      <c r="D265" s="97"/>
      <c r="E265" s="538" t="s">
        <v>67</v>
      </c>
      <c r="F265" s="538"/>
      <c r="G265" s="538"/>
      <c r="H265" s="538"/>
      <c r="I265" s="538"/>
      <c r="J265" s="538"/>
      <c r="K265" s="538"/>
      <c r="L265" s="97"/>
      <c r="M265" s="97"/>
      <c r="N265" s="97"/>
      <c r="O265" s="97"/>
      <c r="P265" s="118"/>
    </row>
    <row r="266" spans="1:26" s="5" customFormat="1" ht="12" customHeight="1" x14ac:dyDescent="0.2">
      <c r="A266" s="522"/>
      <c r="B266" s="523"/>
      <c r="C266" s="523"/>
      <c r="D266" s="523"/>
      <c r="E266" s="523"/>
      <c r="F266" s="523"/>
      <c r="G266" s="523"/>
      <c r="H266" s="523"/>
      <c r="I266" s="523"/>
      <c r="J266" s="523"/>
      <c r="K266" s="523"/>
      <c r="L266" s="523"/>
      <c r="M266" s="523"/>
      <c r="N266" s="523"/>
      <c r="O266" s="523"/>
      <c r="P266" s="524"/>
      <c r="S266" s="1"/>
      <c r="T266" s="1"/>
      <c r="Z266" s="1"/>
    </row>
    <row r="267" spans="1:26" x14ac:dyDescent="0.2">
      <c r="A267" s="525"/>
      <c r="B267" s="523"/>
      <c r="C267" s="523"/>
      <c r="D267" s="523"/>
      <c r="E267" s="523"/>
      <c r="F267" s="523"/>
      <c r="G267" s="523"/>
      <c r="H267" s="523"/>
      <c r="I267" s="523"/>
      <c r="J267" s="523"/>
      <c r="K267" s="523"/>
      <c r="L267" s="523"/>
      <c r="M267" s="523"/>
      <c r="N267" s="523"/>
      <c r="O267" s="523"/>
      <c r="P267" s="524"/>
    </row>
    <row r="268" spans="1:26" s="5" customFormat="1" ht="12" customHeight="1" x14ac:dyDescent="0.2">
      <c r="A268" s="525"/>
      <c r="B268" s="523"/>
      <c r="C268" s="523"/>
      <c r="D268" s="523"/>
      <c r="E268" s="523"/>
      <c r="F268" s="523"/>
      <c r="G268" s="523"/>
      <c r="H268" s="523"/>
      <c r="I268" s="523"/>
      <c r="J268" s="523"/>
      <c r="K268" s="523"/>
      <c r="L268" s="523"/>
      <c r="M268" s="523"/>
      <c r="N268" s="523"/>
      <c r="O268" s="523"/>
      <c r="P268" s="524"/>
      <c r="S268" s="1"/>
      <c r="T268" s="1"/>
      <c r="Z268" s="1"/>
    </row>
    <row r="269" spans="1:26" s="5" customFormat="1" ht="12" customHeight="1" x14ac:dyDescent="0.2">
      <c r="A269" s="525"/>
      <c r="B269" s="523"/>
      <c r="C269" s="523"/>
      <c r="D269" s="523"/>
      <c r="E269" s="523"/>
      <c r="F269" s="523"/>
      <c r="G269" s="523"/>
      <c r="H269" s="523"/>
      <c r="I269" s="523"/>
      <c r="J269" s="523"/>
      <c r="K269" s="523"/>
      <c r="L269" s="523"/>
      <c r="M269" s="523"/>
      <c r="N269" s="523"/>
      <c r="O269" s="523"/>
      <c r="P269" s="524"/>
      <c r="S269" s="1"/>
      <c r="T269" s="1"/>
      <c r="Z269" s="1"/>
    </row>
    <row r="270" spans="1:26" x14ac:dyDescent="0.2">
      <c r="A270" s="525"/>
      <c r="B270" s="523"/>
      <c r="C270" s="523"/>
      <c r="D270" s="523"/>
      <c r="E270" s="523"/>
      <c r="F270" s="523"/>
      <c r="G270" s="523"/>
      <c r="H270" s="523"/>
      <c r="I270" s="523"/>
      <c r="J270" s="523"/>
      <c r="K270" s="523"/>
      <c r="L270" s="523"/>
      <c r="M270" s="523"/>
      <c r="N270" s="523"/>
      <c r="O270" s="523"/>
      <c r="P270" s="524"/>
    </row>
    <row r="271" spans="1:26" ht="13.5" thickBot="1" x14ac:dyDescent="0.25">
      <c r="A271" s="526"/>
      <c r="B271" s="527"/>
      <c r="C271" s="527"/>
      <c r="D271" s="527"/>
      <c r="E271" s="527"/>
      <c r="F271" s="527"/>
      <c r="G271" s="527"/>
      <c r="H271" s="527"/>
      <c r="I271" s="527"/>
      <c r="J271" s="527"/>
      <c r="K271" s="527"/>
      <c r="L271" s="527"/>
      <c r="M271" s="527"/>
      <c r="N271" s="527"/>
      <c r="O271" s="527"/>
      <c r="P271" s="528"/>
    </row>
    <row r="272" spans="1:26" ht="23.25" customHeight="1" x14ac:dyDescent="0.2">
      <c r="A272" s="88"/>
      <c r="B272" s="89"/>
      <c r="C272" s="89"/>
      <c r="D272" s="89"/>
      <c r="E272" s="409" t="s">
        <v>57</v>
      </c>
      <c r="F272" s="409"/>
      <c r="G272" s="409"/>
      <c r="H272" s="409"/>
      <c r="I272" s="409"/>
      <c r="J272" s="409"/>
      <c r="K272" s="409"/>
      <c r="L272" s="89"/>
      <c r="M272" s="89"/>
      <c r="N272" s="89"/>
      <c r="O272" s="89"/>
      <c r="P272" s="101"/>
      <c r="Q272" s="17"/>
      <c r="U272" s="10"/>
      <c r="V272" s="9"/>
      <c r="W272" s="9"/>
      <c r="X272" s="10"/>
    </row>
    <row r="273" spans="1:26" ht="18.75" customHeight="1" x14ac:dyDescent="0.2">
      <c r="A273" s="90"/>
      <c r="B273" s="91"/>
      <c r="C273" s="91"/>
      <c r="D273" s="91"/>
      <c r="E273" s="412" t="s">
        <v>58</v>
      </c>
      <c r="F273" s="412"/>
      <c r="G273" s="412"/>
      <c r="H273" s="412"/>
      <c r="I273" s="412"/>
      <c r="J273" s="412"/>
      <c r="K273" s="412"/>
      <c r="L273" s="91"/>
      <c r="M273" s="91"/>
      <c r="N273" s="91"/>
      <c r="O273" s="91"/>
      <c r="P273" s="102"/>
      <c r="Q273" s="17"/>
      <c r="U273" s="9"/>
      <c r="V273" s="9"/>
      <c r="W273" s="9"/>
      <c r="X273" s="9"/>
    </row>
    <row r="274" spans="1:26" ht="27" customHeight="1" thickBot="1" x14ac:dyDescent="0.25">
      <c r="A274" s="120" t="str">
        <f>'General Project Information'!$A$6</f>
        <v>(Version 2.08; Released April 2018)</v>
      </c>
      <c r="B274" s="99"/>
      <c r="C274" s="99"/>
      <c r="D274" s="100"/>
      <c r="E274" s="414" t="s">
        <v>674</v>
      </c>
      <c r="F274" s="414"/>
      <c r="G274" s="414"/>
      <c r="H274" s="414"/>
      <c r="I274" s="414"/>
      <c r="J274" s="414"/>
      <c r="K274" s="414"/>
      <c r="L274" s="91"/>
      <c r="M274" s="91"/>
      <c r="N274" s="91"/>
      <c r="O274" s="91"/>
      <c r="P274" s="102"/>
      <c r="Q274" s="17"/>
      <c r="R274" s="2"/>
      <c r="U274" s="9"/>
      <c r="V274" s="9"/>
      <c r="W274" s="9"/>
      <c r="X274" s="9"/>
      <c r="Y274" s="9"/>
      <c r="Z274" s="9"/>
    </row>
    <row r="275" spans="1:26" x14ac:dyDescent="0.2">
      <c r="A275" s="539" t="s">
        <v>436</v>
      </c>
      <c r="B275" s="540"/>
      <c r="C275" s="227" t="str">
        <f>'General Project Information'!$C$7</f>
        <v>37673.3.GV3</v>
      </c>
      <c r="D275" s="149" t="s">
        <v>438</v>
      </c>
      <c r="E275" s="121" t="str">
        <f>'General Project Information'!$E$7</f>
        <v>R-2721 A</v>
      </c>
      <c r="F275" s="122"/>
      <c r="G275" s="149" t="s">
        <v>0</v>
      </c>
      <c r="H275" s="121" t="str">
        <f>'General Project Information'!$H$7</f>
        <v xml:space="preserve">Wake       </v>
      </c>
      <c r="I275" s="124"/>
      <c r="J275" s="124"/>
      <c r="K275" s="124"/>
      <c r="L275" s="125"/>
      <c r="M275" s="125" t="s">
        <v>55</v>
      </c>
      <c r="N275" s="153">
        <v>8</v>
      </c>
      <c r="O275" s="126" t="s">
        <v>56</v>
      </c>
      <c r="P275" s="127">
        <f>'General Project Information'!$O$7</f>
        <v>10</v>
      </c>
      <c r="Q275" s="17"/>
      <c r="U275" s="9"/>
      <c r="V275" s="9"/>
      <c r="W275" s="10"/>
      <c r="X275" s="10"/>
      <c r="Y275" s="9"/>
      <c r="Z275" s="9"/>
    </row>
    <row r="276" spans="1:26" ht="17.25" customHeight="1" thickBot="1" x14ac:dyDescent="0.25">
      <c r="A276" s="92"/>
      <c r="B276" s="93"/>
      <c r="C276" s="93"/>
      <c r="D276" s="93"/>
      <c r="E276" s="421" t="s">
        <v>327</v>
      </c>
      <c r="F276" s="421"/>
      <c r="G276" s="421"/>
      <c r="H276" s="421"/>
      <c r="I276" s="421"/>
      <c r="J276" s="421"/>
      <c r="K276" s="93"/>
      <c r="L276" s="93"/>
      <c r="M276" s="93"/>
      <c r="N276" s="93"/>
      <c r="O276" s="93"/>
      <c r="P276" s="105"/>
      <c r="Q276" s="3"/>
      <c r="U276" s="9"/>
      <c r="V276" s="9"/>
      <c r="W276" s="10"/>
      <c r="X276" s="10"/>
      <c r="Z276" s="9"/>
    </row>
    <row r="277" spans="1:26" s="18" customFormat="1" ht="45" customHeight="1" x14ac:dyDescent="0.2">
      <c r="A277" s="112" t="s">
        <v>74</v>
      </c>
      <c r="B277" s="49" t="s">
        <v>803</v>
      </c>
      <c r="C277" s="49" t="s">
        <v>648</v>
      </c>
      <c r="D277" s="31" t="s">
        <v>379</v>
      </c>
      <c r="E277" s="30" t="s">
        <v>504</v>
      </c>
      <c r="F277" s="30" t="s">
        <v>505</v>
      </c>
      <c r="G277" s="30" t="s">
        <v>108</v>
      </c>
      <c r="H277" s="151" t="s">
        <v>716</v>
      </c>
      <c r="I277" s="30" t="s">
        <v>97</v>
      </c>
      <c r="J277" s="137" t="s">
        <v>96</v>
      </c>
      <c r="K277" s="30" t="s">
        <v>118</v>
      </c>
      <c r="L277" s="30" t="s">
        <v>322</v>
      </c>
      <c r="M277" s="30" t="s">
        <v>95</v>
      </c>
      <c r="N277" s="30" t="s">
        <v>323</v>
      </c>
      <c r="O277" s="137" t="s">
        <v>119</v>
      </c>
      <c r="P277" s="168" t="s">
        <v>769</v>
      </c>
    </row>
    <row r="278" spans="1:26" ht="12" customHeight="1" x14ac:dyDescent="0.2">
      <c r="A278" s="505">
        <v>17</v>
      </c>
      <c r="B278" s="54" t="s">
        <v>996</v>
      </c>
      <c r="C278" s="510" t="s">
        <v>875</v>
      </c>
      <c r="D278" s="512">
        <v>0</v>
      </c>
      <c r="E278" s="512">
        <v>4</v>
      </c>
      <c r="F278" s="512">
        <v>6</v>
      </c>
      <c r="G278" s="512">
        <v>0.87</v>
      </c>
      <c r="H278" s="529">
        <f>IF(G278="","",G278*100)</f>
        <v>87</v>
      </c>
      <c r="I278" s="516">
        <v>500</v>
      </c>
      <c r="J278" s="518">
        <v>1.24E-2</v>
      </c>
      <c r="K278" s="512">
        <v>1.9</v>
      </c>
      <c r="L278" s="512">
        <v>1.762</v>
      </c>
      <c r="M278" s="512">
        <v>2.5</v>
      </c>
      <c r="N278" s="512">
        <v>1.9</v>
      </c>
      <c r="O278" s="520" t="s">
        <v>570</v>
      </c>
      <c r="P278" s="507" t="s">
        <v>617</v>
      </c>
    </row>
    <row r="279" spans="1:26" ht="12" customHeight="1" x14ac:dyDescent="0.2">
      <c r="A279" s="509"/>
      <c r="B279" s="54" t="s">
        <v>997</v>
      </c>
      <c r="C279" s="511"/>
      <c r="D279" s="513"/>
      <c r="E279" s="513"/>
      <c r="F279" s="513"/>
      <c r="G279" s="513"/>
      <c r="H279" s="530"/>
      <c r="I279" s="517"/>
      <c r="J279" s="519"/>
      <c r="K279" s="513"/>
      <c r="L279" s="513"/>
      <c r="M279" s="513"/>
      <c r="N279" s="513"/>
      <c r="O279" s="521"/>
      <c r="P279" s="508"/>
    </row>
    <row r="280" spans="1:26" ht="12" customHeight="1" x14ac:dyDescent="0.2">
      <c r="A280" s="505">
        <v>17</v>
      </c>
      <c r="B280" s="54" t="s">
        <v>998</v>
      </c>
      <c r="C280" s="510" t="s">
        <v>875</v>
      </c>
      <c r="D280" s="512">
        <v>0</v>
      </c>
      <c r="E280" s="512">
        <v>4</v>
      </c>
      <c r="F280" s="512">
        <v>6</v>
      </c>
      <c r="G280" s="512">
        <v>0.6</v>
      </c>
      <c r="H280" s="529">
        <f>IF(G280="","",G280*100)</f>
        <v>60</v>
      </c>
      <c r="I280" s="516">
        <v>190</v>
      </c>
      <c r="J280" s="518">
        <v>6.4999999999999997E-3</v>
      </c>
      <c r="K280" s="512">
        <v>1.2</v>
      </c>
      <c r="L280" s="512">
        <v>1.1819999999999999</v>
      </c>
      <c r="M280" s="512">
        <v>1.6</v>
      </c>
      <c r="N280" s="512">
        <v>1.3</v>
      </c>
      <c r="O280" s="520" t="s">
        <v>570</v>
      </c>
      <c r="P280" s="507" t="s">
        <v>617</v>
      </c>
    </row>
    <row r="281" spans="1:26" ht="12" customHeight="1" x14ac:dyDescent="0.2">
      <c r="A281" s="509"/>
      <c r="B281" s="54" t="s">
        <v>999</v>
      </c>
      <c r="C281" s="511"/>
      <c r="D281" s="513"/>
      <c r="E281" s="513"/>
      <c r="F281" s="513"/>
      <c r="G281" s="513"/>
      <c r="H281" s="530"/>
      <c r="I281" s="517"/>
      <c r="J281" s="519"/>
      <c r="K281" s="513"/>
      <c r="L281" s="513"/>
      <c r="M281" s="513"/>
      <c r="N281" s="513"/>
      <c r="O281" s="521"/>
      <c r="P281" s="508"/>
    </row>
    <row r="282" spans="1:26" ht="12" customHeight="1" x14ac:dyDescent="0.2">
      <c r="A282" s="505">
        <v>17</v>
      </c>
      <c r="B282" s="54" t="s">
        <v>1000</v>
      </c>
      <c r="C282" s="510" t="s">
        <v>875</v>
      </c>
      <c r="D282" s="512">
        <v>0</v>
      </c>
      <c r="E282" s="512">
        <v>6</v>
      </c>
      <c r="F282" s="512">
        <v>6</v>
      </c>
      <c r="G282" s="512">
        <v>0.34</v>
      </c>
      <c r="H282" s="529">
        <f>IF(G282="","",G282*100)</f>
        <v>34</v>
      </c>
      <c r="I282" s="516">
        <v>50</v>
      </c>
      <c r="J282" s="518">
        <v>1.6799999999999999E-2</v>
      </c>
      <c r="K282" s="512">
        <v>0.73</v>
      </c>
      <c r="L282" s="512">
        <v>1.538</v>
      </c>
      <c r="M282" s="512">
        <v>0.93</v>
      </c>
      <c r="N282" s="512">
        <v>1.6</v>
      </c>
      <c r="O282" s="520" t="s">
        <v>570</v>
      </c>
      <c r="P282" s="507" t="s">
        <v>617</v>
      </c>
    </row>
    <row r="283" spans="1:26" ht="12" customHeight="1" x14ac:dyDescent="0.2">
      <c r="A283" s="509"/>
      <c r="B283" s="54" t="s">
        <v>1001</v>
      </c>
      <c r="C283" s="511"/>
      <c r="D283" s="513"/>
      <c r="E283" s="513"/>
      <c r="F283" s="513"/>
      <c r="G283" s="513"/>
      <c r="H283" s="530"/>
      <c r="I283" s="517"/>
      <c r="J283" s="519"/>
      <c r="K283" s="513"/>
      <c r="L283" s="513"/>
      <c r="M283" s="513"/>
      <c r="N283" s="513"/>
      <c r="O283" s="521"/>
      <c r="P283" s="508"/>
    </row>
    <row r="284" spans="1:26" ht="12" customHeight="1" x14ac:dyDescent="0.2">
      <c r="A284" s="505">
        <v>17</v>
      </c>
      <c r="B284" s="54" t="s">
        <v>1004</v>
      </c>
      <c r="C284" s="510" t="s">
        <v>875</v>
      </c>
      <c r="D284" s="512">
        <v>0</v>
      </c>
      <c r="E284" s="512">
        <v>6</v>
      </c>
      <c r="F284" s="512">
        <v>4</v>
      </c>
      <c r="G284" s="512">
        <v>1.46</v>
      </c>
      <c r="H284" s="529">
        <f>IF(G284="","",G284*100)</f>
        <v>146</v>
      </c>
      <c r="I284" s="516">
        <v>379</v>
      </c>
      <c r="J284" s="518">
        <v>1.06E-2</v>
      </c>
      <c r="K284" s="512">
        <v>3.4</v>
      </c>
      <c r="L284" s="512">
        <v>1.921</v>
      </c>
      <c r="M284" s="512">
        <v>4.4000000000000004</v>
      </c>
      <c r="N284" s="512">
        <v>2</v>
      </c>
      <c r="O284" s="520" t="s">
        <v>570</v>
      </c>
      <c r="P284" s="507" t="s">
        <v>617</v>
      </c>
      <c r="T284" s="5"/>
      <c r="Z284" s="5"/>
    </row>
    <row r="285" spans="1:26" ht="12" customHeight="1" x14ac:dyDescent="0.2">
      <c r="A285" s="506"/>
      <c r="B285" s="54" t="s">
        <v>1003</v>
      </c>
      <c r="C285" s="511"/>
      <c r="D285" s="513"/>
      <c r="E285" s="513"/>
      <c r="F285" s="513"/>
      <c r="G285" s="513"/>
      <c r="H285" s="530"/>
      <c r="I285" s="517"/>
      <c r="J285" s="519"/>
      <c r="K285" s="513"/>
      <c r="L285" s="513"/>
      <c r="M285" s="513"/>
      <c r="N285" s="513"/>
      <c r="O285" s="521"/>
      <c r="P285" s="508"/>
    </row>
    <row r="286" spans="1:26" ht="12" customHeight="1" x14ac:dyDescent="0.2">
      <c r="A286" s="505">
        <v>17</v>
      </c>
      <c r="B286" s="54" t="s">
        <v>1003</v>
      </c>
      <c r="C286" s="510" t="s">
        <v>875</v>
      </c>
      <c r="D286" s="512">
        <v>0</v>
      </c>
      <c r="E286" s="512">
        <v>6</v>
      </c>
      <c r="F286" s="512">
        <v>4</v>
      </c>
      <c r="G286" s="512">
        <v>1.35</v>
      </c>
      <c r="H286" s="529">
        <f>IF(G286="","",G286*100)</f>
        <v>135</v>
      </c>
      <c r="I286" s="516">
        <v>300</v>
      </c>
      <c r="J286" s="518">
        <v>9.4999999999999998E-3</v>
      </c>
      <c r="K286" s="512">
        <v>3.1</v>
      </c>
      <c r="L286" s="512">
        <v>1.802</v>
      </c>
      <c r="M286" s="512">
        <v>3.9</v>
      </c>
      <c r="N286" s="512">
        <v>1.9</v>
      </c>
      <c r="O286" s="520" t="s">
        <v>570</v>
      </c>
      <c r="P286" s="507" t="s">
        <v>617</v>
      </c>
    </row>
    <row r="287" spans="1:26" ht="12" customHeight="1" x14ac:dyDescent="0.2">
      <c r="A287" s="506"/>
      <c r="B287" s="54" t="s">
        <v>1002</v>
      </c>
      <c r="C287" s="511"/>
      <c r="D287" s="513"/>
      <c r="E287" s="513"/>
      <c r="F287" s="513"/>
      <c r="G287" s="513"/>
      <c r="H287" s="530"/>
      <c r="I287" s="517"/>
      <c r="J287" s="519"/>
      <c r="K287" s="513"/>
      <c r="L287" s="513"/>
      <c r="M287" s="513"/>
      <c r="N287" s="513"/>
      <c r="O287" s="521"/>
      <c r="P287" s="508"/>
    </row>
    <row r="288" spans="1:26" ht="12" customHeight="1" x14ac:dyDescent="0.2">
      <c r="A288" s="505">
        <v>17</v>
      </c>
      <c r="B288" s="54" t="s">
        <v>1002</v>
      </c>
      <c r="C288" s="510" t="s">
        <v>875</v>
      </c>
      <c r="D288" s="512">
        <v>0</v>
      </c>
      <c r="E288" s="512">
        <v>6</v>
      </c>
      <c r="F288" s="512">
        <v>4</v>
      </c>
      <c r="G288" s="512">
        <v>0.94</v>
      </c>
      <c r="H288" s="514">
        <f>IF(G288="","",G288*100)</f>
        <v>94</v>
      </c>
      <c r="I288" s="516">
        <v>190</v>
      </c>
      <c r="J288" s="518">
        <v>1.0699999999999999E-2</v>
      </c>
      <c r="K288" s="512">
        <v>2.2000000000000002</v>
      </c>
      <c r="L288" s="512">
        <v>1.7290000000000001</v>
      </c>
      <c r="M288" s="512">
        <v>2.8</v>
      </c>
      <c r="N288" s="512">
        <v>1.8</v>
      </c>
      <c r="O288" s="520" t="s">
        <v>570</v>
      </c>
      <c r="P288" s="507" t="s">
        <v>617</v>
      </c>
    </row>
    <row r="289" spans="1:26" ht="12" customHeight="1" x14ac:dyDescent="0.2">
      <c r="A289" s="509"/>
      <c r="B289" s="54" t="s">
        <v>1032</v>
      </c>
      <c r="C289" s="511"/>
      <c r="D289" s="513"/>
      <c r="E289" s="513"/>
      <c r="F289" s="513"/>
      <c r="G289" s="513"/>
      <c r="H289" s="515"/>
      <c r="I289" s="517"/>
      <c r="J289" s="519"/>
      <c r="K289" s="513"/>
      <c r="L289" s="513"/>
      <c r="M289" s="513"/>
      <c r="N289" s="513"/>
      <c r="O289" s="521"/>
      <c r="P289" s="508"/>
    </row>
    <row r="290" spans="1:26" ht="12" customHeight="1" x14ac:dyDescent="0.2">
      <c r="A290" s="505">
        <v>17</v>
      </c>
      <c r="B290" s="54" t="s">
        <v>1031</v>
      </c>
      <c r="C290" s="510" t="s">
        <v>875</v>
      </c>
      <c r="D290" s="512">
        <v>0</v>
      </c>
      <c r="E290" s="512">
        <v>6</v>
      </c>
      <c r="F290" s="512">
        <v>4</v>
      </c>
      <c r="G290" s="512">
        <v>0.71</v>
      </c>
      <c r="H290" s="514">
        <f>IF(G290="","",G290*100)</f>
        <v>71</v>
      </c>
      <c r="I290" s="516">
        <v>250</v>
      </c>
      <c r="J290" s="518">
        <v>1.9E-2</v>
      </c>
      <c r="K290" s="512">
        <v>1.6</v>
      </c>
      <c r="L290" s="512">
        <v>1.9810000000000001</v>
      </c>
      <c r="M290" s="512">
        <v>2.1</v>
      </c>
      <c r="N290" s="512">
        <v>2.1</v>
      </c>
      <c r="O290" s="520" t="s">
        <v>570</v>
      </c>
      <c r="P290" s="507" t="s">
        <v>617</v>
      </c>
    </row>
    <row r="291" spans="1:26" s="3" customFormat="1" ht="12" customHeight="1" x14ac:dyDescent="0.2">
      <c r="A291" s="509"/>
      <c r="B291" s="54" t="s">
        <v>1030</v>
      </c>
      <c r="C291" s="511"/>
      <c r="D291" s="513"/>
      <c r="E291" s="513"/>
      <c r="F291" s="513"/>
      <c r="G291" s="513"/>
      <c r="H291" s="515"/>
      <c r="I291" s="517"/>
      <c r="J291" s="519"/>
      <c r="K291" s="513"/>
      <c r="L291" s="513"/>
      <c r="M291" s="513"/>
      <c r="N291" s="513"/>
      <c r="O291" s="521"/>
      <c r="P291" s="508"/>
    </row>
    <row r="292" spans="1:26" ht="12" customHeight="1" x14ac:dyDescent="0.2">
      <c r="A292" s="505">
        <v>17</v>
      </c>
      <c r="B292" s="54" t="s">
        <v>1030</v>
      </c>
      <c r="C292" s="510" t="s">
        <v>875</v>
      </c>
      <c r="D292" s="512">
        <v>0</v>
      </c>
      <c r="E292" s="512">
        <v>6</v>
      </c>
      <c r="F292" s="512">
        <v>4</v>
      </c>
      <c r="G292" s="512">
        <v>0.63</v>
      </c>
      <c r="H292" s="514">
        <f>IF(G292="","",G292*100)</f>
        <v>63</v>
      </c>
      <c r="I292" s="516">
        <v>250</v>
      </c>
      <c r="J292" s="518">
        <v>1.0699999999999999E-2</v>
      </c>
      <c r="K292" s="512">
        <v>1.5</v>
      </c>
      <c r="L292" s="512">
        <v>1.5720000000000001</v>
      </c>
      <c r="M292" s="512">
        <v>1.9</v>
      </c>
      <c r="N292" s="512">
        <v>1.7</v>
      </c>
      <c r="O292" s="520" t="s">
        <v>570</v>
      </c>
      <c r="P292" s="507" t="s">
        <v>617</v>
      </c>
    </row>
    <row r="293" spans="1:26" s="5" customFormat="1" ht="12" customHeight="1" x14ac:dyDescent="0.2">
      <c r="A293" s="509"/>
      <c r="B293" s="54" t="s">
        <v>1029</v>
      </c>
      <c r="C293" s="511"/>
      <c r="D293" s="513"/>
      <c r="E293" s="513"/>
      <c r="F293" s="513"/>
      <c r="G293" s="513"/>
      <c r="H293" s="515"/>
      <c r="I293" s="517"/>
      <c r="J293" s="519"/>
      <c r="K293" s="513"/>
      <c r="L293" s="513"/>
      <c r="M293" s="513"/>
      <c r="N293" s="513"/>
      <c r="O293" s="521"/>
      <c r="P293" s="508"/>
      <c r="S293" s="1"/>
      <c r="T293" s="1"/>
      <c r="Z293" s="1"/>
    </row>
    <row r="294" spans="1:26" ht="12" customHeight="1" x14ac:dyDescent="0.2">
      <c r="A294" s="505">
        <v>17</v>
      </c>
      <c r="B294" s="54" t="s">
        <v>1028</v>
      </c>
      <c r="C294" s="510" t="s">
        <v>875</v>
      </c>
      <c r="D294" s="512">
        <v>0</v>
      </c>
      <c r="E294" s="512">
        <v>3</v>
      </c>
      <c r="F294" s="512">
        <v>3</v>
      </c>
      <c r="G294" s="512">
        <v>0.7</v>
      </c>
      <c r="H294" s="514">
        <f>IF(G294="","",G294*100)</f>
        <v>70</v>
      </c>
      <c r="I294" s="516">
        <v>95</v>
      </c>
      <c r="J294" s="518">
        <v>9.4999999999999998E-3</v>
      </c>
      <c r="K294" s="512">
        <v>1.5</v>
      </c>
      <c r="L294" s="512">
        <v>1.694</v>
      </c>
      <c r="M294" s="512">
        <v>2</v>
      </c>
      <c r="N294" s="512">
        <v>1.8</v>
      </c>
      <c r="O294" s="520" t="s">
        <v>570</v>
      </c>
      <c r="P294" s="507" t="s">
        <v>617</v>
      </c>
    </row>
    <row r="295" spans="1:26" s="5" customFormat="1" ht="12" customHeight="1" x14ac:dyDescent="0.2">
      <c r="A295" s="509"/>
      <c r="B295" s="54" t="s">
        <v>1027</v>
      </c>
      <c r="C295" s="511"/>
      <c r="D295" s="513"/>
      <c r="E295" s="513"/>
      <c r="F295" s="513"/>
      <c r="G295" s="513"/>
      <c r="H295" s="515"/>
      <c r="I295" s="517"/>
      <c r="J295" s="519"/>
      <c r="K295" s="513"/>
      <c r="L295" s="513"/>
      <c r="M295" s="513"/>
      <c r="N295" s="513"/>
      <c r="O295" s="521"/>
      <c r="P295" s="508"/>
      <c r="S295" s="1"/>
      <c r="T295" s="1"/>
      <c r="Z295" s="1"/>
    </row>
    <row r="296" spans="1:26" ht="12" customHeight="1" x14ac:dyDescent="0.2">
      <c r="A296" s="505">
        <v>17</v>
      </c>
      <c r="B296" s="54" t="s">
        <v>1026</v>
      </c>
      <c r="C296" s="510" t="s">
        <v>875</v>
      </c>
      <c r="D296" s="512">
        <v>0</v>
      </c>
      <c r="E296" s="512">
        <v>3</v>
      </c>
      <c r="F296" s="512">
        <v>3</v>
      </c>
      <c r="G296" s="512">
        <v>0.48</v>
      </c>
      <c r="H296" s="514">
        <f>IF(G296="","",G296*100)</f>
        <v>48</v>
      </c>
      <c r="I296" s="516">
        <v>60</v>
      </c>
      <c r="J296" s="518">
        <v>1.6E-2</v>
      </c>
      <c r="K296" s="512">
        <v>0.97</v>
      </c>
      <c r="L296" s="512">
        <v>1.8320000000000001</v>
      </c>
      <c r="M296" s="512">
        <v>1.2</v>
      </c>
      <c r="N296" s="512">
        <v>1.9</v>
      </c>
      <c r="O296" s="520" t="s">
        <v>570</v>
      </c>
      <c r="P296" s="507" t="s">
        <v>617</v>
      </c>
    </row>
    <row r="297" spans="1:26" s="5" customFormat="1" ht="12" customHeight="1" x14ac:dyDescent="0.2">
      <c r="A297" s="509"/>
      <c r="B297" s="54" t="s">
        <v>1025</v>
      </c>
      <c r="C297" s="511"/>
      <c r="D297" s="513"/>
      <c r="E297" s="513"/>
      <c r="F297" s="513"/>
      <c r="G297" s="513"/>
      <c r="H297" s="515"/>
      <c r="I297" s="517"/>
      <c r="J297" s="519"/>
      <c r="K297" s="513"/>
      <c r="L297" s="513"/>
      <c r="M297" s="513"/>
      <c r="N297" s="513"/>
      <c r="O297" s="521"/>
      <c r="P297" s="508"/>
      <c r="S297" s="1"/>
      <c r="T297" s="1"/>
      <c r="Z297" s="1"/>
    </row>
    <row r="298" spans="1:26" ht="12" customHeight="1" x14ac:dyDescent="0.2">
      <c r="A298" s="505">
        <v>17</v>
      </c>
      <c r="B298" s="54" t="s">
        <v>1024</v>
      </c>
      <c r="C298" s="510" t="s">
        <v>875</v>
      </c>
      <c r="D298" s="512">
        <v>0</v>
      </c>
      <c r="E298" s="512">
        <v>6</v>
      </c>
      <c r="F298" s="512">
        <v>4</v>
      </c>
      <c r="G298" s="512">
        <v>0.69</v>
      </c>
      <c r="H298" s="514">
        <f>IF(G298="","",G298*100)</f>
        <v>69</v>
      </c>
      <c r="I298" s="516">
        <v>484</v>
      </c>
      <c r="J298" s="518">
        <v>6.8399999999999997E-3</v>
      </c>
      <c r="K298" s="512">
        <v>1.4</v>
      </c>
      <c r="L298" s="512">
        <v>1.3029999999999999</v>
      </c>
      <c r="M298" s="512">
        <v>1.7</v>
      </c>
      <c r="N298" s="512">
        <v>1.4</v>
      </c>
      <c r="O298" s="520" t="s">
        <v>570</v>
      </c>
      <c r="P298" s="507" t="s">
        <v>617</v>
      </c>
    </row>
    <row r="299" spans="1:26" s="5" customFormat="1" ht="12" customHeight="1" x14ac:dyDescent="0.2">
      <c r="A299" s="509"/>
      <c r="B299" s="54" t="s">
        <v>1023</v>
      </c>
      <c r="C299" s="511"/>
      <c r="D299" s="513"/>
      <c r="E299" s="513"/>
      <c r="F299" s="513"/>
      <c r="G299" s="513"/>
      <c r="H299" s="515"/>
      <c r="I299" s="517"/>
      <c r="J299" s="519"/>
      <c r="K299" s="513"/>
      <c r="L299" s="513"/>
      <c r="M299" s="513"/>
      <c r="N299" s="513"/>
      <c r="O299" s="521"/>
      <c r="P299" s="508"/>
      <c r="S299" s="1"/>
      <c r="T299" s="1"/>
      <c r="Z299" s="1"/>
    </row>
    <row r="300" spans="1:26" ht="12" customHeight="1" x14ac:dyDescent="0.2">
      <c r="A300" s="505">
        <v>17</v>
      </c>
      <c r="B300" s="54" t="s">
        <v>1023</v>
      </c>
      <c r="C300" s="510" t="s">
        <v>875</v>
      </c>
      <c r="D300" s="512">
        <v>0</v>
      </c>
      <c r="E300" s="512">
        <v>6</v>
      </c>
      <c r="F300" s="512">
        <v>4</v>
      </c>
      <c r="G300" s="512">
        <v>0.09</v>
      </c>
      <c r="H300" s="514">
        <f>IF(G300="","",G300*100)</f>
        <v>9</v>
      </c>
      <c r="I300" s="516">
        <v>64</v>
      </c>
      <c r="J300" s="518">
        <v>3.2799999999999999E-3</v>
      </c>
      <c r="K300" s="512">
        <v>0.17</v>
      </c>
      <c r="L300" s="512">
        <v>0.61099999999999999</v>
      </c>
      <c r="M300" s="512">
        <v>0.22</v>
      </c>
      <c r="N300" s="512">
        <v>0.6</v>
      </c>
      <c r="O300" s="520" t="s">
        <v>570</v>
      </c>
      <c r="P300" s="507" t="s">
        <v>617</v>
      </c>
    </row>
    <row r="301" spans="1:26" s="5" customFormat="1" ht="12" customHeight="1" x14ac:dyDescent="0.2">
      <c r="A301" s="509"/>
      <c r="B301" s="54" t="s">
        <v>1022</v>
      </c>
      <c r="C301" s="511"/>
      <c r="D301" s="513"/>
      <c r="E301" s="513"/>
      <c r="F301" s="513"/>
      <c r="G301" s="513"/>
      <c r="H301" s="515"/>
      <c r="I301" s="517"/>
      <c r="J301" s="519"/>
      <c r="K301" s="513"/>
      <c r="L301" s="513"/>
      <c r="M301" s="513"/>
      <c r="N301" s="513"/>
      <c r="O301" s="521"/>
      <c r="P301" s="508"/>
      <c r="S301" s="1"/>
      <c r="T301" s="1"/>
      <c r="Z301" s="1"/>
    </row>
    <row r="302" spans="1:26" ht="12" customHeight="1" x14ac:dyDescent="0.2">
      <c r="A302" s="505">
        <v>17</v>
      </c>
      <c r="B302" s="54" t="s">
        <v>1022</v>
      </c>
      <c r="C302" s="510" t="s">
        <v>875</v>
      </c>
      <c r="D302" s="512">
        <v>0</v>
      </c>
      <c r="E302" s="512">
        <v>6</v>
      </c>
      <c r="F302" s="512">
        <v>4</v>
      </c>
      <c r="G302" s="512">
        <v>0.66</v>
      </c>
      <c r="H302" s="514">
        <f>IF(G302="","",G302*100)</f>
        <v>66</v>
      </c>
      <c r="I302" s="516">
        <v>333</v>
      </c>
      <c r="J302" s="518">
        <v>1.252E-2</v>
      </c>
      <c r="K302" s="512">
        <v>1.3</v>
      </c>
      <c r="L302" s="512">
        <v>1.607</v>
      </c>
      <c r="M302" s="512">
        <v>1.6</v>
      </c>
      <c r="N302" s="512">
        <v>1.7</v>
      </c>
      <c r="O302" s="520" t="s">
        <v>570</v>
      </c>
      <c r="P302" s="507" t="s">
        <v>617</v>
      </c>
    </row>
    <row r="303" spans="1:26" s="5" customFormat="1" ht="12" customHeight="1" x14ac:dyDescent="0.2">
      <c r="A303" s="509"/>
      <c r="B303" s="54" t="s">
        <v>1021</v>
      </c>
      <c r="C303" s="511"/>
      <c r="D303" s="513"/>
      <c r="E303" s="513"/>
      <c r="F303" s="513"/>
      <c r="G303" s="513"/>
      <c r="H303" s="515"/>
      <c r="I303" s="517"/>
      <c r="J303" s="519"/>
      <c r="K303" s="513"/>
      <c r="L303" s="513"/>
      <c r="M303" s="513"/>
      <c r="N303" s="513"/>
      <c r="O303" s="521"/>
      <c r="P303" s="508"/>
      <c r="S303" s="1"/>
      <c r="T303" s="1"/>
      <c r="Z303" s="1"/>
    </row>
    <row r="304" spans="1:26" ht="12" customHeight="1" x14ac:dyDescent="0.2">
      <c r="A304" s="505">
        <v>17</v>
      </c>
      <c r="B304" s="54" t="s">
        <v>1021</v>
      </c>
      <c r="C304" s="510" t="s">
        <v>875</v>
      </c>
      <c r="D304" s="512">
        <v>0</v>
      </c>
      <c r="E304" s="512">
        <v>6</v>
      </c>
      <c r="F304" s="512">
        <v>4</v>
      </c>
      <c r="G304" s="512">
        <v>0.71</v>
      </c>
      <c r="H304" s="514">
        <f>IF(G304="","",G304*100)</f>
        <v>71</v>
      </c>
      <c r="I304" s="516">
        <v>75</v>
      </c>
      <c r="J304" s="518">
        <v>4.2700000000000004E-3</v>
      </c>
      <c r="K304" s="512">
        <v>1.4</v>
      </c>
      <c r="L304" s="512">
        <v>1.097</v>
      </c>
      <c r="M304" s="512">
        <v>1.8</v>
      </c>
      <c r="N304" s="512">
        <v>1.2</v>
      </c>
      <c r="O304" s="520" t="s">
        <v>570</v>
      </c>
      <c r="P304" s="507" t="s">
        <v>617</v>
      </c>
    </row>
    <row r="305" spans="1:26" s="5" customFormat="1" ht="12" customHeight="1" x14ac:dyDescent="0.2">
      <c r="A305" s="509"/>
      <c r="B305" s="54" t="s">
        <v>1020</v>
      </c>
      <c r="C305" s="511"/>
      <c r="D305" s="513"/>
      <c r="E305" s="513"/>
      <c r="F305" s="513"/>
      <c r="G305" s="513"/>
      <c r="H305" s="515"/>
      <c r="I305" s="517"/>
      <c r="J305" s="519"/>
      <c r="K305" s="513"/>
      <c r="L305" s="513"/>
      <c r="M305" s="513"/>
      <c r="N305" s="513"/>
      <c r="O305" s="521"/>
      <c r="P305" s="508"/>
      <c r="S305" s="1"/>
      <c r="T305" s="1"/>
      <c r="Z305" s="1"/>
    </row>
    <row r="306" spans="1:26" ht="12" customHeight="1" x14ac:dyDescent="0.2">
      <c r="A306" s="505">
        <v>17</v>
      </c>
      <c r="B306" s="54" t="s">
        <v>1020</v>
      </c>
      <c r="C306" s="510" t="s">
        <v>875</v>
      </c>
      <c r="D306" s="512">
        <v>0</v>
      </c>
      <c r="E306" s="512">
        <v>6</v>
      </c>
      <c r="F306" s="512">
        <v>4</v>
      </c>
      <c r="G306" s="512">
        <v>0.4</v>
      </c>
      <c r="H306" s="514">
        <f>IF(G306="","",G306*100)</f>
        <v>40</v>
      </c>
      <c r="I306" s="516">
        <v>138</v>
      </c>
      <c r="J306" s="518">
        <v>6.0899999999999999E-3</v>
      </c>
      <c r="K306" s="512">
        <v>0.81</v>
      </c>
      <c r="L306" s="512">
        <v>1.0880000000000001</v>
      </c>
      <c r="M306" s="512">
        <v>1</v>
      </c>
      <c r="N306" s="512">
        <v>1.2</v>
      </c>
      <c r="O306" s="520" t="s">
        <v>570</v>
      </c>
      <c r="P306" s="507" t="s">
        <v>617</v>
      </c>
    </row>
    <row r="307" spans="1:26" s="5" customFormat="1" ht="12" customHeight="1" x14ac:dyDescent="0.2">
      <c r="A307" s="509"/>
      <c r="B307" s="54" t="s">
        <v>1019</v>
      </c>
      <c r="C307" s="511"/>
      <c r="D307" s="513"/>
      <c r="E307" s="513"/>
      <c r="F307" s="513"/>
      <c r="G307" s="513"/>
      <c r="H307" s="515"/>
      <c r="I307" s="517"/>
      <c r="J307" s="519"/>
      <c r="K307" s="513"/>
      <c r="L307" s="513"/>
      <c r="M307" s="513"/>
      <c r="N307" s="513"/>
      <c r="O307" s="521"/>
      <c r="P307" s="508"/>
      <c r="S307" s="1"/>
      <c r="T307" s="1"/>
      <c r="Z307" s="1"/>
    </row>
    <row r="308" spans="1:26" ht="12" customHeight="1" x14ac:dyDescent="0.2">
      <c r="A308" s="505">
        <v>17</v>
      </c>
      <c r="B308" s="54" t="s">
        <v>1018</v>
      </c>
      <c r="C308" s="510" t="s">
        <v>875</v>
      </c>
      <c r="D308" s="512">
        <v>0</v>
      </c>
      <c r="E308" s="512">
        <v>6</v>
      </c>
      <c r="F308" s="512">
        <v>4</v>
      </c>
      <c r="G308" s="512">
        <v>0.67</v>
      </c>
      <c r="H308" s="514">
        <f>IF(G308="","",G308*100)</f>
        <v>67</v>
      </c>
      <c r="I308" s="516">
        <v>250</v>
      </c>
      <c r="J308" s="518">
        <v>7.7000000000000002E-3</v>
      </c>
      <c r="K308" s="512">
        <v>1.7</v>
      </c>
      <c r="L308" s="512">
        <v>1.4330000000000001</v>
      </c>
      <c r="M308" s="512">
        <v>2.2000000000000002</v>
      </c>
      <c r="N308" s="512">
        <v>1.5</v>
      </c>
      <c r="O308" s="520" t="s">
        <v>570</v>
      </c>
      <c r="P308" s="507" t="s">
        <v>617</v>
      </c>
    </row>
    <row r="309" spans="1:26" s="5" customFormat="1" ht="12" customHeight="1" x14ac:dyDescent="0.2">
      <c r="A309" s="509"/>
      <c r="B309" s="54" t="s">
        <v>1017</v>
      </c>
      <c r="C309" s="511"/>
      <c r="D309" s="513"/>
      <c r="E309" s="513"/>
      <c r="F309" s="513"/>
      <c r="G309" s="513"/>
      <c r="H309" s="515"/>
      <c r="I309" s="517"/>
      <c r="J309" s="519"/>
      <c r="K309" s="513"/>
      <c r="L309" s="513"/>
      <c r="M309" s="513"/>
      <c r="N309" s="513"/>
      <c r="O309" s="521"/>
      <c r="P309" s="508"/>
      <c r="S309" s="1"/>
      <c r="T309" s="1"/>
      <c r="Z309" s="1"/>
    </row>
    <row r="310" spans="1:26" ht="12" customHeight="1" x14ac:dyDescent="0.2">
      <c r="A310" s="505">
        <v>17</v>
      </c>
      <c r="B310" s="54" t="s">
        <v>1016</v>
      </c>
      <c r="C310" s="510" t="s">
        <v>875</v>
      </c>
      <c r="D310" s="512">
        <v>0</v>
      </c>
      <c r="E310" s="512">
        <v>6</v>
      </c>
      <c r="F310" s="512">
        <v>4</v>
      </c>
      <c r="G310" s="512">
        <v>0.49</v>
      </c>
      <c r="H310" s="514">
        <f>IF(G310="","",G310*100)</f>
        <v>49</v>
      </c>
      <c r="I310" s="516">
        <v>300</v>
      </c>
      <c r="J310" s="518">
        <v>1.7500000000000002E-2</v>
      </c>
      <c r="K310" s="512">
        <v>0.75</v>
      </c>
      <c r="L310" s="512">
        <v>1.615</v>
      </c>
      <c r="M310" s="512">
        <v>0.95</v>
      </c>
      <c r="N310" s="512">
        <v>1.7</v>
      </c>
      <c r="O310" s="520" t="s">
        <v>570</v>
      </c>
      <c r="P310" s="507" t="s">
        <v>617</v>
      </c>
    </row>
    <row r="311" spans="1:26" s="5" customFormat="1" ht="12" customHeight="1" x14ac:dyDescent="0.2">
      <c r="A311" s="509"/>
      <c r="B311" s="54" t="s">
        <v>1015</v>
      </c>
      <c r="C311" s="511"/>
      <c r="D311" s="513"/>
      <c r="E311" s="513"/>
      <c r="F311" s="513"/>
      <c r="G311" s="513"/>
      <c r="H311" s="515"/>
      <c r="I311" s="517"/>
      <c r="J311" s="519"/>
      <c r="K311" s="513"/>
      <c r="L311" s="513"/>
      <c r="M311" s="513"/>
      <c r="N311" s="513"/>
      <c r="O311" s="521"/>
      <c r="P311" s="508"/>
      <c r="S311" s="1"/>
      <c r="T311" s="1"/>
      <c r="Z311" s="1"/>
    </row>
    <row r="312" spans="1:26" customFormat="1" ht="12" customHeight="1" x14ac:dyDescent="0.2">
      <c r="A312" s="505">
        <v>17</v>
      </c>
      <c r="B312" s="54" t="s">
        <v>1035</v>
      </c>
      <c r="C312" s="510" t="s">
        <v>875</v>
      </c>
      <c r="D312" s="512">
        <v>0</v>
      </c>
      <c r="E312" s="512">
        <v>6</v>
      </c>
      <c r="F312" s="512">
        <v>4</v>
      </c>
      <c r="G312" s="512">
        <v>0.28000000000000003</v>
      </c>
      <c r="H312" s="514">
        <f>IF(G312="","",G312*100)</f>
        <v>28.000000000000004</v>
      </c>
      <c r="I312" s="516">
        <v>81</v>
      </c>
      <c r="J312" s="518">
        <v>6.4999999999999997E-3</v>
      </c>
      <c r="K312" s="512">
        <v>0.67</v>
      </c>
      <c r="L312" s="512">
        <v>1.077</v>
      </c>
      <c r="M312" s="512">
        <v>0.86</v>
      </c>
      <c r="N312" s="512">
        <v>1.1000000000000001</v>
      </c>
      <c r="O312" s="520" t="s">
        <v>570</v>
      </c>
      <c r="P312" s="507" t="s">
        <v>617</v>
      </c>
    </row>
    <row r="313" spans="1:26" customFormat="1" ht="12" customHeight="1" x14ac:dyDescent="0.2">
      <c r="A313" s="509"/>
      <c r="B313" s="54" t="s">
        <v>1034</v>
      </c>
      <c r="C313" s="511"/>
      <c r="D313" s="513"/>
      <c r="E313" s="513"/>
      <c r="F313" s="513"/>
      <c r="G313" s="513"/>
      <c r="H313" s="515"/>
      <c r="I313" s="517"/>
      <c r="J313" s="519"/>
      <c r="K313" s="513"/>
      <c r="L313" s="513"/>
      <c r="M313" s="513"/>
      <c r="N313" s="513"/>
      <c r="O313" s="521"/>
      <c r="P313" s="508"/>
    </row>
    <row r="314" spans="1:26" customFormat="1" ht="12" customHeight="1" x14ac:dyDescent="0.2">
      <c r="A314" s="505">
        <v>17</v>
      </c>
      <c r="B314" s="54" t="s">
        <v>1034</v>
      </c>
      <c r="C314" s="510" t="s">
        <v>875</v>
      </c>
      <c r="D314" s="512">
        <v>0</v>
      </c>
      <c r="E314" s="512">
        <v>6</v>
      </c>
      <c r="F314" s="512">
        <v>4</v>
      </c>
      <c r="G314" s="512">
        <v>0.3</v>
      </c>
      <c r="H314" s="514">
        <f>IF(G314="","",G314*100)</f>
        <v>30</v>
      </c>
      <c r="I314" s="516">
        <v>160</v>
      </c>
      <c r="J314" s="518">
        <v>6.2500000000000003E-3</v>
      </c>
      <c r="K314" s="512">
        <v>0.68</v>
      </c>
      <c r="L314" s="512">
        <v>1.0649999999999999</v>
      </c>
      <c r="M314" s="512">
        <v>0.86</v>
      </c>
      <c r="N314" s="512">
        <v>1.1000000000000001</v>
      </c>
      <c r="O314" s="520" t="s">
        <v>570</v>
      </c>
      <c r="P314" s="507" t="s">
        <v>617</v>
      </c>
    </row>
    <row r="315" spans="1:26" customFormat="1" ht="12" customHeight="1" thickBot="1" x14ac:dyDescent="0.25">
      <c r="A315" s="509"/>
      <c r="B315" s="54" t="s">
        <v>1033</v>
      </c>
      <c r="C315" s="511"/>
      <c r="D315" s="513"/>
      <c r="E315" s="513"/>
      <c r="F315" s="513"/>
      <c r="G315" s="513"/>
      <c r="H315" s="515"/>
      <c r="I315" s="517"/>
      <c r="J315" s="519"/>
      <c r="K315" s="513"/>
      <c r="L315" s="513"/>
      <c r="M315" s="513"/>
      <c r="N315" s="513"/>
      <c r="O315" s="521"/>
      <c r="P315" s="508"/>
    </row>
    <row r="316" spans="1:26" customFormat="1" ht="15" customHeight="1" x14ac:dyDescent="0.2">
      <c r="A316" s="96"/>
      <c r="B316" s="97"/>
      <c r="C316" s="97"/>
      <c r="D316" s="97"/>
      <c r="E316" s="538" t="s">
        <v>67</v>
      </c>
      <c r="F316" s="538"/>
      <c r="G316" s="538"/>
      <c r="H316" s="538"/>
      <c r="I316" s="538"/>
      <c r="J316" s="538"/>
      <c r="K316" s="538"/>
      <c r="L316" s="97"/>
      <c r="M316" s="97"/>
      <c r="N316" s="97"/>
      <c r="O316" s="97"/>
      <c r="P316" s="118"/>
    </row>
    <row r="317" spans="1:26" s="5" customFormat="1" ht="12" customHeight="1" x14ac:dyDescent="0.2">
      <c r="A317" s="522"/>
      <c r="B317" s="523"/>
      <c r="C317" s="523"/>
      <c r="D317" s="523"/>
      <c r="E317" s="523"/>
      <c r="F317" s="523"/>
      <c r="G317" s="523"/>
      <c r="H317" s="523"/>
      <c r="I317" s="523"/>
      <c r="J317" s="523"/>
      <c r="K317" s="523"/>
      <c r="L317" s="523"/>
      <c r="M317" s="523"/>
      <c r="N317" s="523"/>
      <c r="O317" s="523"/>
      <c r="P317" s="524"/>
      <c r="S317" s="1"/>
      <c r="T317" s="1"/>
      <c r="Z317" s="1"/>
    </row>
    <row r="318" spans="1:26" s="5" customFormat="1" ht="12" customHeight="1" x14ac:dyDescent="0.2">
      <c r="A318" s="522"/>
      <c r="B318" s="523"/>
      <c r="C318" s="523"/>
      <c r="D318" s="523"/>
      <c r="E318" s="523"/>
      <c r="F318" s="523"/>
      <c r="G318" s="523"/>
      <c r="H318" s="523"/>
      <c r="I318" s="523"/>
      <c r="J318" s="523"/>
      <c r="K318" s="523"/>
      <c r="L318" s="523"/>
      <c r="M318" s="523"/>
      <c r="N318" s="523"/>
      <c r="O318" s="523"/>
      <c r="P318" s="524"/>
      <c r="S318" s="1"/>
      <c r="T318" s="1"/>
      <c r="Z318" s="1"/>
    </row>
    <row r="319" spans="1:26" x14ac:dyDescent="0.2">
      <c r="A319" s="525"/>
      <c r="B319" s="523"/>
      <c r="C319" s="523"/>
      <c r="D319" s="523"/>
      <c r="E319" s="523"/>
      <c r="F319" s="523"/>
      <c r="G319" s="523"/>
      <c r="H319" s="523"/>
      <c r="I319" s="523"/>
      <c r="J319" s="523"/>
      <c r="K319" s="523"/>
      <c r="L319" s="523"/>
      <c r="M319" s="523"/>
      <c r="N319" s="523"/>
      <c r="O319" s="523"/>
      <c r="P319" s="524"/>
    </row>
    <row r="320" spans="1:26" s="5" customFormat="1" ht="12" customHeight="1" x14ac:dyDescent="0.2">
      <c r="A320" s="525"/>
      <c r="B320" s="523"/>
      <c r="C320" s="523"/>
      <c r="D320" s="523"/>
      <c r="E320" s="523"/>
      <c r="F320" s="523"/>
      <c r="G320" s="523"/>
      <c r="H320" s="523"/>
      <c r="I320" s="523"/>
      <c r="J320" s="523"/>
      <c r="K320" s="523"/>
      <c r="L320" s="523"/>
      <c r="M320" s="523"/>
      <c r="N320" s="523"/>
      <c r="O320" s="523"/>
      <c r="P320" s="524"/>
      <c r="S320" s="1"/>
      <c r="T320" s="1"/>
      <c r="Z320" s="1"/>
    </row>
    <row r="321" spans="1:16" x14ac:dyDescent="0.2">
      <c r="A321" s="525"/>
      <c r="B321" s="523"/>
      <c r="C321" s="523"/>
      <c r="D321" s="523"/>
      <c r="E321" s="523"/>
      <c r="F321" s="523"/>
      <c r="G321" s="523"/>
      <c r="H321" s="523"/>
      <c r="I321" s="523"/>
      <c r="J321" s="523"/>
      <c r="K321" s="523"/>
      <c r="L321" s="523"/>
      <c r="M321" s="523"/>
      <c r="N321" s="523"/>
      <c r="O321" s="523"/>
      <c r="P321" s="524"/>
    </row>
    <row r="322" spans="1:16" ht="13.5" thickBot="1" x14ac:dyDescent="0.25">
      <c r="A322" s="526"/>
      <c r="B322" s="527"/>
      <c r="C322" s="527"/>
      <c r="D322" s="527"/>
      <c r="E322" s="527"/>
      <c r="F322" s="527"/>
      <c r="G322" s="527"/>
      <c r="H322" s="527"/>
      <c r="I322" s="527"/>
      <c r="J322" s="527"/>
      <c r="K322" s="527"/>
      <c r="L322" s="527"/>
      <c r="M322" s="527"/>
      <c r="N322" s="527"/>
      <c r="O322" s="527"/>
      <c r="P322" s="528"/>
    </row>
  </sheetData>
  <sheetProtection selectLockedCells="1"/>
  <customSheetViews>
    <customSheetView guid="{948C24FE-0817-49C2-8BDD-0E514C1DCD4E}" showPageBreaks="1" printArea="1" hiddenColumns="1" view="pageBreakPreview">
      <selection activeCell="G10" sqref="G10"/>
      <colBreaks count="1" manualBreakCount="1">
        <brk id="13" min="2" max="34" man="1"/>
      </colBreaks>
      <pageMargins left="0.7" right="0.7" top="0.75" bottom="0.75" header="0.3" footer="0.3"/>
      <pageSetup scale="53" orientation="portrait" r:id="rId1"/>
    </customSheetView>
  </customSheetViews>
  <mergeCells count="1768">
    <mergeCell ref="C190:C191"/>
    <mergeCell ref="C192:C193"/>
    <mergeCell ref="C194:C195"/>
    <mergeCell ref="C196:C197"/>
    <mergeCell ref="C198:C199"/>
    <mergeCell ref="A139:A140"/>
    <mergeCell ref="A141:A142"/>
    <mergeCell ref="C176:C177"/>
    <mergeCell ref="C178:C179"/>
    <mergeCell ref="A194:A195"/>
    <mergeCell ref="A192:A193"/>
    <mergeCell ref="C233:C234"/>
    <mergeCell ref="C235:C236"/>
    <mergeCell ref="C237:C238"/>
    <mergeCell ref="C239:C240"/>
    <mergeCell ref="C241:C242"/>
    <mergeCell ref="A227:A228"/>
    <mergeCell ref="I239:I240"/>
    <mergeCell ref="G239:G240"/>
    <mergeCell ref="F239:F240"/>
    <mergeCell ref="E239:E240"/>
    <mergeCell ref="D239:D240"/>
    <mergeCell ref="P237:P238"/>
    <mergeCell ref="O237:O238"/>
    <mergeCell ref="N237:N238"/>
    <mergeCell ref="M237:M238"/>
    <mergeCell ref="L237:L238"/>
    <mergeCell ref="K237:K238"/>
    <mergeCell ref="J237:J238"/>
    <mergeCell ref="I237:I238"/>
    <mergeCell ref="G237:G238"/>
    <mergeCell ref="F237:F238"/>
    <mergeCell ref="E237:E238"/>
    <mergeCell ref="D237:D238"/>
    <mergeCell ref="P231:P232"/>
    <mergeCell ref="O231:O232"/>
    <mergeCell ref="N231:N232"/>
    <mergeCell ref="M231:M232"/>
    <mergeCell ref="L231:L232"/>
    <mergeCell ref="K231:K232"/>
    <mergeCell ref="J231:J232"/>
    <mergeCell ref="I231:I232"/>
    <mergeCell ref="G231:G232"/>
    <mergeCell ref="F231:F232"/>
    <mergeCell ref="E231:E232"/>
    <mergeCell ref="D231:D232"/>
    <mergeCell ref="C231:C232"/>
    <mergeCell ref="P241:P242"/>
    <mergeCell ref="O241:O242"/>
    <mergeCell ref="N241:N242"/>
    <mergeCell ref="M241:M242"/>
    <mergeCell ref="L241:L242"/>
    <mergeCell ref="K241:K242"/>
    <mergeCell ref="J241:J242"/>
    <mergeCell ref="I241:I242"/>
    <mergeCell ref="G241:G242"/>
    <mergeCell ref="F241:F242"/>
    <mergeCell ref="E241:E242"/>
    <mergeCell ref="D241:D242"/>
    <mergeCell ref="P239:P240"/>
    <mergeCell ref="O239:O240"/>
    <mergeCell ref="N239:N240"/>
    <mergeCell ref="M239:M240"/>
    <mergeCell ref="L239:L240"/>
    <mergeCell ref="K239:K240"/>
    <mergeCell ref="J239:J240"/>
    <mergeCell ref="L235:L236"/>
    <mergeCell ref="K235:K236"/>
    <mergeCell ref="J235:J236"/>
    <mergeCell ref="I235:I236"/>
    <mergeCell ref="G235:G236"/>
    <mergeCell ref="F235:F236"/>
    <mergeCell ref="E235:E236"/>
    <mergeCell ref="D235:D236"/>
    <mergeCell ref="P233:P234"/>
    <mergeCell ref="O233:O234"/>
    <mergeCell ref="N233:N234"/>
    <mergeCell ref="M233:M234"/>
    <mergeCell ref="L233:L234"/>
    <mergeCell ref="K233:K234"/>
    <mergeCell ref="J233:J234"/>
    <mergeCell ref="I233:I234"/>
    <mergeCell ref="G233:G234"/>
    <mergeCell ref="F233:F234"/>
    <mergeCell ref="E233:E234"/>
    <mergeCell ref="D233:D234"/>
    <mergeCell ref="P235:P236"/>
    <mergeCell ref="O235:O236"/>
    <mergeCell ref="N235:N236"/>
    <mergeCell ref="M235:M236"/>
    <mergeCell ref="C229:C230"/>
    <mergeCell ref="D229:D230"/>
    <mergeCell ref="E229:E230"/>
    <mergeCell ref="F229:F230"/>
    <mergeCell ref="G229:G230"/>
    <mergeCell ref="I229:I230"/>
    <mergeCell ref="J229:J230"/>
    <mergeCell ref="K229:K230"/>
    <mergeCell ref="L229:L230"/>
    <mergeCell ref="M229:M230"/>
    <mergeCell ref="N229:N230"/>
    <mergeCell ref="O229:O230"/>
    <mergeCell ref="P229:P230"/>
    <mergeCell ref="P227:P228"/>
    <mergeCell ref="C227:C228"/>
    <mergeCell ref="D227:D228"/>
    <mergeCell ref="E227:E228"/>
    <mergeCell ref="F227:F228"/>
    <mergeCell ref="G227:G228"/>
    <mergeCell ref="I227:I228"/>
    <mergeCell ref="J227:J228"/>
    <mergeCell ref="K227:K228"/>
    <mergeCell ref="L227:L228"/>
    <mergeCell ref="M227:M228"/>
    <mergeCell ref="N227:N228"/>
    <mergeCell ref="O227:O228"/>
    <mergeCell ref="G176:G177"/>
    <mergeCell ref="F176:F177"/>
    <mergeCell ref="E176:E177"/>
    <mergeCell ref="D176:D177"/>
    <mergeCell ref="P198:P199"/>
    <mergeCell ref="O198:O199"/>
    <mergeCell ref="N198:N199"/>
    <mergeCell ref="M198:M199"/>
    <mergeCell ref="L198:L199"/>
    <mergeCell ref="K198:K199"/>
    <mergeCell ref="J198:J199"/>
    <mergeCell ref="I198:I199"/>
    <mergeCell ref="G198:G199"/>
    <mergeCell ref="F198:F199"/>
    <mergeCell ref="E198:E199"/>
    <mergeCell ref="D198:D199"/>
    <mergeCell ref="P196:P197"/>
    <mergeCell ref="O196:O197"/>
    <mergeCell ref="N196:N197"/>
    <mergeCell ref="M196:M197"/>
    <mergeCell ref="L196:L197"/>
    <mergeCell ref="K196:K197"/>
    <mergeCell ref="J196:J197"/>
    <mergeCell ref="I196:I197"/>
    <mergeCell ref="G196:G197"/>
    <mergeCell ref="F196:F197"/>
    <mergeCell ref="E196:E197"/>
    <mergeCell ref="D196:D197"/>
    <mergeCell ref="D190:D191"/>
    <mergeCell ref="E190:E191"/>
    <mergeCell ref="F190:F191"/>
    <mergeCell ref="G190:G191"/>
    <mergeCell ref="P184:P185"/>
    <mergeCell ref="O184:O185"/>
    <mergeCell ref="O186:O187"/>
    <mergeCell ref="O188:O189"/>
    <mergeCell ref="J184:J185"/>
    <mergeCell ref="I190:I191"/>
    <mergeCell ref="J190:J191"/>
    <mergeCell ref="K190:K191"/>
    <mergeCell ref="L190:L191"/>
    <mergeCell ref="M190:M191"/>
    <mergeCell ref="N190:N191"/>
    <mergeCell ref="O190:O191"/>
    <mergeCell ref="P190:P191"/>
    <mergeCell ref="P178:P179"/>
    <mergeCell ref="O178:O179"/>
    <mergeCell ref="N178:N179"/>
    <mergeCell ref="M178:M179"/>
    <mergeCell ref="L178:L179"/>
    <mergeCell ref="K178:K179"/>
    <mergeCell ref="J178:J179"/>
    <mergeCell ref="I178:I179"/>
    <mergeCell ref="P194:P195"/>
    <mergeCell ref="O194:O195"/>
    <mergeCell ref="N194:N195"/>
    <mergeCell ref="M194:M195"/>
    <mergeCell ref="L194:L195"/>
    <mergeCell ref="K194:K195"/>
    <mergeCell ref="J194:J195"/>
    <mergeCell ref="I194:I195"/>
    <mergeCell ref="G194:G195"/>
    <mergeCell ref="F194:F195"/>
    <mergeCell ref="E194:E195"/>
    <mergeCell ref="D194:D195"/>
    <mergeCell ref="P192:P193"/>
    <mergeCell ref="O192:O193"/>
    <mergeCell ref="N192:N193"/>
    <mergeCell ref="M192:M193"/>
    <mergeCell ref="L192:L193"/>
    <mergeCell ref="K192:K193"/>
    <mergeCell ref="J192:J193"/>
    <mergeCell ref="I192:I193"/>
    <mergeCell ref="G192:G193"/>
    <mergeCell ref="F192:F193"/>
    <mergeCell ref="E192:E193"/>
    <mergeCell ref="D192:D193"/>
    <mergeCell ref="D141:D142"/>
    <mergeCell ref="D143:D144"/>
    <mergeCell ref="D145:D146"/>
    <mergeCell ref="D147:D148"/>
    <mergeCell ref="E147:E148"/>
    <mergeCell ref="F147:F148"/>
    <mergeCell ref="F143:F144"/>
    <mergeCell ref="E143:E144"/>
    <mergeCell ref="O143:O144"/>
    <mergeCell ref="N143:N144"/>
    <mergeCell ref="M143:M144"/>
    <mergeCell ref="L143:L144"/>
    <mergeCell ref="K143:K144"/>
    <mergeCell ref="I143:I144"/>
    <mergeCell ref="G143:G144"/>
    <mergeCell ref="P141:P142"/>
    <mergeCell ref="O141:O142"/>
    <mergeCell ref="N141:N142"/>
    <mergeCell ref="M141:M142"/>
    <mergeCell ref="L141:L142"/>
    <mergeCell ref="K141:K142"/>
    <mergeCell ref="I141:I142"/>
    <mergeCell ref="F141:F142"/>
    <mergeCell ref="G147:G148"/>
    <mergeCell ref="O145:O146"/>
    <mergeCell ref="N145:N146"/>
    <mergeCell ref="M145:M146"/>
    <mergeCell ref="L145:L146"/>
    <mergeCell ref="K145:K146"/>
    <mergeCell ref="J141:J142"/>
    <mergeCell ref="G141:G142"/>
    <mergeCell ref="E141:E142"/>
    <mergeCell ref="G137:G138"/>
    <mergeCell ref="I137:I138"/>
    <mergeCell ref="J137:J138"/>
    <mergeCell ref="D137:D138"/>
    <mergeCell ref="K137:K138"/>
    <mergeCell ref="L137:L138"/>
    <mergeCell ref="M137:M138"/>
    <mergeCell ref="N137:N138"/>
    <mergeCell ref="O137:O138"/>
    <mergeCell ref="P137:P138"/>
    <mergeCell ref="P139:P140"/>
    <mergeCell ref="O139:O140"/>
    <mergeCell ref="N139:N140"/>
    <mergeCell ref="M139:M140"/>
    <mergeCell ref="L139:L140"/>
    <mergeCell ref="K139:K140"/>
    <mergeCell ref="J139:J140"/>
    <mergeCell ref="I139:I140"/>
    <mergeCell ref="G139:G140"/>
    <mergeCell ref="F139:F140"/>
    <mergeCell ref="E139:E140"/>
    <mergeCell ref="D139:D140"/>
    <mergeCell ref="F145:F146"/>
    <mergeCell ref="E145:E146"/>
    <mergeCell ref="C131:C132"/>
    <mergeCell ref="C133:C134"/>
    <mergeCell ref="C137:C138"/>
    <mergeCell ref="C139:C140"/>
    <mergeCell ref="C141:C142"/>
    <mergeCell ref="C143:C144"/>
    <mergeCell ref="C145:C146"/>
    <mergeCell ref="C147:C148"/>
    <mergeCell ref="C149:C150"/>
    <mergeCell ref="C96:C97"/>
    <mergeCell ref="C98:C99"/>
    <mergeCell ref="C102:C103"/>
    <mergeCell ref="P102:P103"/>
    <mergeCell ref="O102:O103"/>
    <mergeCell ref="N102:N103"/>
    <mergeCell ref="M102:M103"/>
    <mergeCell ref="L102:L103"/>
    <mergeCell ref="K102:K103"/>
    <mergeCell ref="P131:P132"/>
    <mergeCell ref="O131:O132"/>
    <mergeCell ref="L131:L132"/>
    <mergeCell ref="M131:M132"/>
    <mergeCell ref="D133:D134"/>
    <mergeCell ref="E133:E134"/>
    <mergeCell ref="F133:F134"/>
    <mergeCell ref="G133:G134"/>
    <mergeCell ref="I133:I134"/>
    <mergeCell ref="J133:J134"/>
    <mergeCell ref="E137:E138"/>
    <mergeCell ref="F137:F138"/>
    <mergeCell ref="G149:G150"/>
    <mergeCell ref="I149:I150"/>
    <mergeCell ref="J149:J150"/>
    <mergeCell ref="K149:K150"/>
    <mergeCell ref="L149:L150"/>
    <mergeCell ref="M149:M150"/>
    <mergeCell ref="N149:N150"/>
    <mergeCell ref="O149:O150"/>
    <mergeCell ref="P149:P150"/>
    <mergeCell ref="P147:P148"/>
    <mergeCell ref="P145:P146"/>
    <mergeCell ref="P143:P144"/>
    <mergeCell ref="O147:O148"/>
    <mergeCell ref="N147:N148"/>
    <mergeCell ref="M147:M148"/>
    <mergeCell ref="L147:L148"/>
    <mergeCell ref="K147:K148"/>
    <mergeCell ref="J147:J148"/>
    <mergeCell ref="I147:I148"/>
    <mergeCell ref="J145:J146"/>
    <mergeCell ref="I145:I146"/>
    <mergeCell ref="G145:G146"/>
    <mergeCell ref="J143:J144"/>
    <mergeCell ref="J96:J97"/>
    <mergeCell ref="K96:K97"/>
    <mergeCell ref="L96:L97"/>
    <mergeCell ref="M96:M97"/>
    <mergeCell ref="N96:N97"/>
    <mergeCell ref="O96:O97"/>
    <mergeCell ref="P96:P97"/>
    <mergeCell ref="D131:D132"/>
    <mergeCell ref="E131:E132"/>
    <mergeCell ref="F131:F132"/>
    <mergeCell ref="G131:G132"/>
    <mergeCell ref="I131:I132"/>
    <mergeCell ref="J131:J132"/>
    <mergeCell ref="K131:K132"/>
    <mergeCell ref="N131:N132"/>
    <mergeCell ref="D102:D103"/>
    <mergeCell ref="E102:E103"/>
    <mergeCell ref="F102:F103"/>
    <mergeCell ref="G102:G103"/>
    <mergeCell ref="I102:I103"/>
    <mergeCell ref="J102:J103"/>
    <mergeCell ref="J98:J99"/>
    <mergeCell ref="K98:K99"/>
    <mergeCell ref="L98:L99"/>
    <mergeCell ref="M98:M99"/>
    <mergeCell ref="N98:N99"/>
    <mergeCell ref="O98:O99"/>
    <mergeCell ref="I98:I99"/>
    <mergeCell ref="P98:P99"/>
    <mergeCell ref="F98:F99"/>
    <mergeCell ref="G98:G99"/>
    <mergeCell ref="E98:E99"/>
    <mergeCell ref="D98:D99"/>
    <mergeCell ref="M78:M79"/>
    <mergeCell ref="E316:K316"/>
    <mergeCell ref="G286:G287"/>
    <mergeCell ref="H286:H287"/>
    <mergeCell ref="E286:E287"/>
    <mergeCell ref="I280:I281"/>
    <mergeCell ref="E170:K170"/>
    <mergeCell ref="E171:K171"/>
    <mergeCell ref="E172:K172"/>
    <mergeCell ref="E214:K214"/>
    <mergeCell ref="E221:K221"/>
    <mergeCell ref="E70:K70"/>
    <mergeCell ref="E112:K112"/>
    <mergeCell ref="E119:K119"/>
    <mergeCell ref="E120:K120"/>
    <mergeCell ref="E121:K121"/>
    <mergeCell ref="I74:I75"/>
    <mergeCell ref="J74:J75"/>
    <mergeCell ref="K74:K75"/>
    <mergeCell ref="H76:H77"/>
    <mergeCell ref="I76:I77"/>
    <mergeCell ref="G127:G128"/>
    <mergeCell ref="H127:H128"/>
    <mergeCell ref="I127:I128"/>
    <mergeCell ref="K127:K128"/>
    <mergeCell ref="H139:H140"/>
    <mergeCell ref="G135:G136"/>
    <mergeCell ref="J51:J52"/>
    <mergeCell ref="F51:F52"/>
    <mergeCell ref="D53:D54"/>
    <mergeCell ref="A59:A60"/>
    <mergeCell ref="O280:O281"/>
    <mergeCell ref="O257:O258"/>
    <mergeCell ref="O284:O285"/>
    <mergeCell ref="O259:O260"/>
    <mergeCell ref="O261:O262"/>
    <mergeCell ref="O263:O264"/>
    <mergeCell ref="E72:J72"/>
    <mergeCell ref="O247:O248"/>
    <mergeCell ref="O249:O250"/>
    <mergeCell ref="G155:G156"/>
    <mergeCell ref="I155:I156"/>
    <mergeCell ref="E222:K222"/>
    <mergeCell ref="J243:J244"/>
    <mergeCell ref="K243:K244"/>
    <mergeCell ref="O200:O201"/>
    <mergeCell ref="O157:O158"/>
    <mergeCell ref="O159:O160"/>
    <mergeCell ref="O161:O162"/>
    <mergeCell ref="O180:O181"/>
    <mergeCell ref="L155:L156"/>
    <mergeCell ref="M155:M156"/>
    <mergeCell ref="O76:O77"/>
    <mergeCell ref="O78:O79"/>
    <mergeCell ref="D96:D97"/>
    <mergeCell ref="E96:E97"/>
    <mergeCell ref="F96:F97"/>
    <mergeCell ref="G96:G97"/>
    <mergeCell ref="I96:I97"/>
    <mergeCell ref="O80:O81"/>
    <mergeCell ref="O82:O83"/>
    <mergeCell ref="O84:O85"/>
    <mergeCell ref="O86:O87"/>
    <mergeCell ref="O151:O152"/>
    <mergeCell ref="G76:G77"/>
    <mergeCell ref="I43:I44"/>
    <mergeCell ref="N43:N44"/>
    <mergeCell ref="P43:P44"/>
    <mergeCell ref="A71:B71"/>
    <mergeCell ref="A53:A54"/>
    <mergeCell ref="A55:A56"/>
    <mergeCell ref="A57:A58"/>
    <mergeCell ref="A74:A75"/>
    <mergeCell ref="M74:M75"/>
    <mergeCell ref="N74:N75"/>
    <mergeCell ref="C23:C24"/>
    <mergeCell ref="C25:C26"/>
    <mergeCell ref="C31:C32"/>
    <mergeCell ref="C33:C34"/>
    <mergeCell ref="K78:K79"/>
    <mergeCell ref="L78:L79"/>
    <mergeCell ref="H78:H79"/>
    <mergeCell ref="J78:J79"/>
    <mergeCell ref="K41:K42"/>
    <mergeCell ref="J37:J38"/>
    <mergeCell ref="I35:I36"/>
    <mergeCell ref="I41:I42"/>
    <mergeCell ref="M49:M50"/>
    <mergeCell ref="K59:K60"/>
    <mergeCell ref="A76:A77"/>
    <mergeCell ref="A43:A44"/>
    <mergeCell ref="E43:E44"/>
    <mergeCell ref="D47:D48"/>
    <mergeCell ref="A47:A48"/>
    <mergeCell ref="J47:J48"/>
    <mergeCell ref="H49:H50"/>
    <mergeCell ref="O106:O107"/>
    <mergeCell ref="O108:O109"/>
    <mergeCell ref="O90:O91"/>
    <mergeCell ref="O92:O93"/>
    <mergeCell ref="P57:P58"/>
    <mergeCell ref="N59:N60"/>
    <mergeCell ref="P59:P60"/>
    <mergeCell ref="N78:N79"/>
    <mergeCell ref="M76:M77"/>
    <mergeCell ref="E17:K17"/>
    <mergeCell ref="E18:K18"/>
    <mergeCell ref="E19:K19"/>
    <mergeCell ref="E61:K61"/>
    <mergeCell ref="E68:K68"/>
    <mergeCell ref="C43:C44"/>
    <mergeCell ref="C45:C46"/>
    <mergeCell ref="C47:C48"/>
    <mergeCell ref="C49:C50"/>
    <mergeCell ref="C51:C52"/>
    <mergeCell ref="C53:C54"/>
    <mergeCell ref="H39:H40"/>
    <mergeCell ref="N31:N32"/>
    <mergeCell ref="M47:M48"/>
    <mergeCell ref="M45:M46"/>
    <mergeCell ref="L47:L48"/>
    <mergeCell ref="I47:I48"/>
    <mergeCell ref="F57:F58"/>
    <mergeCell ref="P74:P75"/>
    <mergeCell ref="D76:D77"/>
    <mergeCell ref="E76:E77"/>
    <mergeCell ref="F76:F77"/>
    <mergeCell ref="P76:P77"/>
    <mergeCell ref="G292:G293"/>
    <mergeCell ref="H292:H293"/>
    <mergeCell ref="I292:I293"/>
    <mergeCell ref="J292:J293"/>
    <mergeCell ref="O51:O52"/>
    <mergeCell ref="O53:O54"/>
    <mergeCell ref="O55:O56"/>
    <mergeCell ref="O57:O58"/>
    <mergeCell ref="O59:O60"/>
    <mergeCell ref="O74:O75"/>
    <mergeCell ref="A317:P322"/>
    <mergeCell ref="I286:I287"/>
    <mergeCell ref="J286:J287"/>
    <mergeCell ref="K286:K287"/>
    <mergeCell ref="L286:L287"/>
    <mergeCell ref="A286:A287"/>
    <mergeCell ref="P284:P285"/>
    <mergeCell ref="D286:D287"/>
    <mergeCell ref="A284:A285"/>
    <mergeCell ref="D284:D285"/>
    <mergeCell ref="E284:E285"/>
    <mergeCell ref="F284:F285"/>
    <mergeCell ref="C284:C285"/>
    <mergeCell ref="C286:C287"/>
    <mergeCell ref="F286:F287"/>
    <mergeCell ref="C55:C56"/>
    <mergeCell ref="C57:C58"/>
    <mergeCell ref="C59:C60"/>
    <mergeCell ref="C74:C75"/>
    <mergeCell ref="C76:C77"/>
    <mergeCell ref="C78:C79"/>
    <mergeCell ref="O104:O105"/>
    <mergeCell ref="G296:G297"/>
    <mergeCell ref="H296:H297"/>
    <mergeCell ref="I296:I297"/>
    <mergeCell ref="J296:J297"/>
    <mergeCell ref="O94:O95"/>
    <mergeCell ref="N180:N181"/>
    <mergeCell ref="O253:O254"/>
    <mergeCell ref="O245:O246"/>
    <mergeCell ref="A266:P271"/>
    <mergeCell ref="O288:O289"/>
    <mergeCell ref="O282:O283"/>
    <mergeCell ref="A310:A311"/>
    <mergeCell ref="D310:D311"/>
    <mergeCell ref="E310:E311"/>
    <mergeCell ref="F310:F311"/>
    <mergeCell ref="P310:P311"/>
    <mergeCell ref="L310:L311"/>
    <mergeCell ref="K310:K311"/>
    <mergeCell ref="C310:C311"/>
    <mergeCell ref="O310:O311"/>
    <mergeCell ref="M286:M287"/>
    <mergeCell ref="N286:N287"/>
    <mergeCell ref="M284:M285"/>
    <mergeCell ref="N284:N285"/>
    <mergeCell ref="K284:K285"/>
    <mergeCell ref="L284:L285"/>
    <mergeCell ref="P286:P287"/>
    <mergeCell ref="D292:D293"/>
    <mergeCell ref="E292:E293"/>
    <mergeCell ref="F292:F293"/>
    <mergeCell ref="H280:H281"/>
    <mergeCell ref="C280:C281"/>
    <mergeCell ref="C282:C283"/>
    <mergeCell ref="M282:M283"/>
    <mergeCell ref="N282:N283"/>
    <mergeCell ref="P298:P299"/>
    <mergeCell ref="P292:P293"/>
    <mergeCell ref="L294:L295"/>
    <mergeCell ref="M294:M295"/>
    <mergeCell ref="N294:N295"/>
    <mergeCell ref="C278:C279"/>
    <mergeCell ref="L280:L281"/>
    <mergeCell ref="M280:M281"/>
    <mergeCell ref="N280:N281"/>
    <mergeCell ref="G284:G285"/>
    <mergeCell ref="I284:I285"/>
    <mergeCell ref="J284:J285"/>
    <mergeCell ref="G282:G283"/>
    <mergeCell ref="H282:H283"/>
    <mergeCell ref="I282:I283"/>
    <mergeCell ref="J282:J283"/>
    <mergeCell ref="M310:M311"/>
    <mergeCell ref="J280:J281"/>
    <mergeCell ref="P280:P281"/>
    <mergeCell ref="P282:P283"/>
    <mergeCell ref="H302:H303"/>
    <mergeCell ref="I302:I303"/>
    <mergeCell ref="J302:J303"/>
    <mergeCell ref="K302:K303"/>
    <mergeCell ref="L302:L303"/>
    <mergeCell ref="M302:M303"/>
    <mergeCell ref="N302:N303"/>
    <mergeCell ref="O302:O303"/>
    <mergeCell ref="P294:P295"/>
    <mergeCell ref="I298:I299"/>
    <mergeCell ref="H284:H285"/>
    <mergeCell ref="O286:O287"/>
    <mergeCell ref="I310:I311"/>
    <mergeCell ref="A292:A293"/>
    <mergeCell ref="E278:E279"/>
    <mergeCell ref="F278:F279"/>
    <mergeCell ref="G278:G279"/>
    <mergeCell ref="P278:P279"/>
    <mergeCell ref="M263:M264"/>
    <mergeCell ref="N263:N264"/>
    <mergeCell ref="P263:P264"/>
    <mergeCell ref="K278:K279"/>
    <mergeCell ref="L278:L279"/>
    <mergeCell ref="M278:M279"/>
    <mergeCell ref="N278:N279"/>
    <mergeCell ref="O278:O279"/>
    <mergeCell ref="I263:I264"/>
    <mergeCell ref="J263:J264"/>
    <mergeCell ref="K263:K264"/>
    <mergeCell ref="L263:L264"/>
    <mergeCell ref="H278:H279"/>
    <mergeCell ref="I278:I279"/>
    <mergeCell ref="J278:J279"/>
    <mergeCell ref="A282:A283"/>
    <mergeCell ref="D282:D283"/>
    <mergeCell ref="E282:E283"/>
    <mergeCell ref="F282:F283"/>
    <mergeCell ref="K282:K283"/>
    <mergeCell ref="L282:L283"/>
    <mergeCell ref="K280:K281"/>
    <mergeCell ref="A280:A281"/>
    <mergeCell ref="D280:D281"/>
    <mergeCell ref="E280:E281"/>
    <mergeCell ref="F280:F281"/>
    <mergeCell ref="G280:G281"/>
    <mergeCell ref="L261:L262"/>
    <mergeCell ref="M261:M262"/>
    <mergeCell ref="N261:N262"/>
    <mergeCell ref="P261:P262"/>
    <mergeCell ref="A263:A264"/>
    <mergeCell ref="D263:D264"/>
    <mergeCell ref="E263:E264"/>
    <mergeCell ref="F263:F264"/>
    <mergeCell ref="G263:G264"/>
    <mergeCell ref="H263:H264"/>
    <mergeCell ref="P259:P260"/>
    <mergeCell ref="A261:A262"/>
    <mergeCell ref="D261:D262"/>
    <mergeCell ref="E261:E262"/>
    <mergeCell ref="F261:F262"/>
    <mergeCell ref="G261:G262"/>
    <mergeCell ref="H261:H262"/>
    <mergeCell ref="I261:I262"/>
    <mergeCell ref="J261:J262"/>
    <mergeCell ref="K261:K262"/>
    <mergeCell ref="M259:M260"/>
    <mergeCell ref="A259:A260"/>
    <mergeCell ref="D259:D260"/>
    <mergeCell ref="E259:E260"/>
    <mergeCell ref="F259:F260"/>
    <mergeCell ref="G259:G260"/>
    <mergeCell ref="L259:L260"/>
    <mergeCell ref="D59:D60"/>
    <mergeCell ref="N51:N52"/>
    <mergeCell ref="P51:P52"/>
    <mergeCell ref="G59:G60"/>
    <mergeCell ref="H57:H58"/>
    <mergeCell ref="L51:L52"/>
    <mergeCell ref="K51:K52"/>
    <mergeCell ref="H41:H42"/>
    <mergeCell ref="N49:N50"/>
    <mergeCell ref="P49:P50"/>
    <mergeCell ref="P41:P42"/>
    <mergeCell ref="P45:P46"/>
    <mergeCell ref="P35:P36"/>
    <mergeCell ref="N37:N38"/>
    <mergeCell ref="P37:P38"/>
    <mergeCell ref="F43:F44"/>
    <mergeCell ref="L43:L44"/>
    <mergeCell ref="L35:L36"/>
    <mergeCell ref="L41:L42"/>
    <mergeCell ref="L39:L40"/>
    <mergeCell ref="N35:N36"/>
    <mergeCell ref="M43:M44"/>
    <mergeCell ref="O39:O40"/>
    <mergeCell ref="O41:O42"/>
    <mergeCell ref="O43:O44"/>
    <mergeCell ref="O45:O46"/>
    <mergeCell ref="O47:O48"/>
    <mergeCell ref="O49:O50"/>
    <mergeCell ref="I55:I56"/>
    <mergeCell ref="I53:I54"/>
    <mergeCell ref="E53:E54"/>
    <mergeCell ref="L45:L46"/>
    <mergeCell ref="A80:A81"/>
    <mergeCell ref="D80:D81"/>
    <mergeCell ref="E80:E81"/>
    <mergeCell ref="F80:F81"/>
    <mergeCell ref="G80:G81"/>
    <mergeCell ref="H80:H81"/>
    <mergeCell ref="I80:I81"/>
    <mergeCell ref="J80:J81"/>
    <mergeCell ref="I78:I79"/>
    <mergeCell ref="N80:N81"/>
    <mergeCell ref="P80:P81"/>
    <mergeCell ref="A82:A83"/>
    <mergeCell ref="D82:D83"/>
    <mergeCell ref="E82:E83"/>
    <mergeCell ref="F82:F83"/>
    <mergeCell ref="C80:C81"/>
    <mergeCell ref="C82:C83"/>
    <mergeCell ref="G82:G83"/>
    <mergeCell ref="H82:H83"/>
    <mergeCell ref="I82:I83"/>
    <mergeCell ref="K80:K81"/>
    <mergeCell ref="L80:L81"/>
    <mergeCell ref="M80:M81"/>
    <mergeCell ref="J82:J83"/>
    <mergeCell ref="K82:K83"/>
    <mergeCell ref="L82:L83"/>
    <mergeCell ref="M82:M83"/>
    <mergeCell ref="A78:A79"/>
    <mergeCell ref="D78:D79"/>
    <mergeCell ref="E78:E79"/>
    <mergeCell ref="F78:F79"/>
    <mergeCell ref="G78:G79"/>
    <mergeCell ref="M88:M89"/>
    <mergeCell ref="N88:N89"/>
    <mergeCell ref="J88:J89"/>
    <mergeCell ref="K88:K89"/>
    <mergeCell ref="L88:L89"/>
    <mergeCell ref="P90:P91"/>
    <mergeCell ref="A84:A85"/>
    <mergeCell ref="D84:D85"/>
    <mergeCell ref="E84:E85"/>
    <mergeCell ref="F84:F85"/>
    <mergeCell ref="G84:G85"/>
    <mergeCell ref="H84:H85"/>
    <mergeCell ref="N82:N83"/>
    <mergeCell ref="P84:P85"/>
    <mergeCell ref="A86:A87"/>
    <mergeCell ref="D86:D87"/>
    <mergeCell ref="E86:E87"/>
    <mergeCell ref="F86:F87"/>
    <mergeCell ref="G86:G87"/>
    <mergeCell ref="H86:H87"/>
    <mergeCell ref="P82:P83"/>
    <mergeCell ref="I86:I87"/>
    <mergeCell ref="J86:J87"/>
    <mergeCell ref="I84:I85"/>
    <mergeCell ref="L86:L87"/>
    <mergeCell ref="M86:M87"/>
    <mergeCell ref="N86:N87"/>
    <mergeCell ref="N84:N85"/>
    <mergeCell ref="K84:K85"/>
    <mergeCell ref="L84:L85"/>
    <mergeCell ref="M84:M85"/>
    <mergeCell ref="P86:P87"/>
    <mergeCell ref="A94:A95"/>
    <mergeCell ref="D94:D95"/>
    <mergeCell ref="E94:E95"/>
    <mergeCell ref="F94:F95"/>
    <mergeCell ref="P94:P95"/>
    <mergeCell ref="G94:G95"/>
    <mergeCell ref="J94:J95"/>
    <mergeCell ref="K94:K95"/>
    <mergeCell ref="L94:L95"/>
    <mergeCell ref="H96:H97"/>
    <mergeCell ref="H94:H95"/>
    <mergeCell ref="I94:I95"/>
    <mergeCell ref="N94:N95"/>
    <mergeCell ref="A88:A89"/>
    <mergeCell ref="D88:D89"/>
    <mergeCell ref="E88:E89"/>
    <mergeCell ref="F88:F89"/>
    <mergeCell ref="P88:P89"/>
    <mergeCell ref="O88:O89"/>
    <mergeCell ref="G88:G89"/>
    <mergeCell ref="H88:H89"/>
    <mergeCell ref="I88:I89"/>
    <mergeCell ref="A90:A91"/>
    <mergeCell ref="D90:D91"/>
    <mergeCell ref="E90:E91"/>
    <mergeCell ref="F90:F91"/>
    <mergeCell ref="G90:G91"/>
    <mergeCell ref="H90:H91"/>
    <mergeCell ref="C90:C91"/>
    <mergeCell ref="J90:J91"/>
    <mergeCell ref="K90:K91"/>
    <mergeCell ref="L90:L91"/>
    <mergeCell ref="F59:F60"/>
    <mergeCell ref="E55:E56"/>
    <mergeCell ref="E59:E60"/>
    <mergeCell ref="D74:D75"/>
    <mergeCell ref="E74:E75"/>
    <mergeCell ref="F74:F75"/>
    <mergeCell ref="G74:G75"/>
    <mergeCell ref="H74:H75"/>
    <mergeCell ref="L74:L75"/>
    <mergeCell ref="G57:G58"/>
    <mergeCell ref="M94:M95"/>
    <mergeCell ref="A102:A103"/>
    <mergeCell ref="H102:H103"/>
    <mergeCell ref="A98:A99"/>
    <mergeCell ref="H98:H99"/>
    <mergeCell ref="A100:A101"/>
    <mergeCell ref="D100:D101"/>
    <mergeCell ref="E100:E101"/>
    <mergeCell ref="F100:F101"/>
    <mergeCell ref="I100:I101"/>
    <mergeCell ref="J100:J101"/>
    <mergeCell ref="G100:G101"/>
    <mergeCell ref="L100:L101"/>
    <mergeCell ref="M100:M101"/>
    <mergeCell ref="K100:K101"/>
    <mergeCell ref="H100:H101"/>
    <mergeCell ref="C100:C101"/>
    <mergeCell ref="A96:A97"/>
    <mergeCell ref="A92:A93"/>
    <mergeCell ref="D92:D93"/>
    <mergeCell ref="E92:E93"/>
    <mergeCell ref="F92:F93"/>
    <mergeCell ref="N53:N54"/>
    <mergeCell ref="P53:P54"/>
    <mergeCell ref="N55:N56"/>
    <mergeCell ref="H53:H54"/>
    <mergeCell ref="H55:H56"/>
    <mergeCell ref="K53:K54"/>
    <mergeCell ref="P55:P56"/>
    <mergeCell ref="K55:K56"/>
    <mergeCell ref="N57:N58"/>
    <mergeCell ref="G53:G54"/>
    <mergeCell ref="L53:L54"/>
    <mergeCell ref="L59:L60"/>
    <mergeCell ref="P104:P105"/>
    <mergeCell ref="L57:L58"/>
    <mergeCell ref="P78:P79"/>
    <mergeCell ref="H59:H60"/>
    <mergeCell ref="I57:I58"/>
    <mergeCell ref="L55:L56"/>
    <mergeCell ref="N100:N101"/>
    <mergeCell ref="P100:P101"/>
    <mergeCell ref="O100:O101"/>
    <mergeCell ref="G92:G93"/>
    <mergeCell ref="H92:H93"/>
    <mergeCell ref="I92:I93"/>
    <mergeCell ref="J92:J93"/>
    <mergeCell ref="I90:I91"/>
    <mergeCell ref="L92:L93"/>
    <mergeCell ref="M92:M93"/>
    <mergeCell ref="N92:N93"/>
    <mergeCell ref="P92:P93"/>
    <mergeCell ref="M90:M91"/>
    <mergeCell ref="N90:N91"/>
    <mergeCell ref="N45:N46"/>
    <mergeCell ref="M41:M42"/>
    <mergeCell ref="N76:N77"/>
    <mergeCell ref="J76:J77"/>
    <mergeCell ref="K76:K77"/>
    <mergeCell ref="L76:L77"/>
    <mergeCell ref="P23:P24"/>
    <mergeCell ref="N23:N24"/>
    <mergeCell ref="G23:G24"/>
    <mergeCell ref="H23:H24"/>
    <mergeCell ref="G33:G34"/>
    <mergeCell ref="N41:N42"/>
    <mergeCell ref="J31:J32"/>
    <mergeCell ref="L31:L32"/>
    <mergeCell ref="L33:L34"/>
    <mergeCell ref="I45:I46"/>
    <mergeCell ref="J41:J42"/>
    <mergeCell ref="J45:J46"/>
    <mergeCell ref="J43:J44"/>
    <mergeCell ref="K39:K40"/>
    <mergeCell ref="J35:J36"/>
    <mergeCell ref="K43:K44"/>
    <mergeCell ref="K37:K38"/>
    <mergeCell ref="J39:J40"/>
    <mergeCell ref="I39:I40"/>
    <mergeCell ref="J33:J34"/>
    <mergeCell ref="K31:K32"/>
    <mergeCell ref="H43:H44"/>
    <mergeCell ref="P39:P40"/>
    <mergeCell ref="G45:G46"/>
    <mergeCell ref="M39:M40"/>
    <mergeCell ref="N39:N40"/>
    <mergeCell ref="E25:E26"/>
    <mergeCell ref="F33:F34"/>
    <mergeCell ref="E33:E34"/>
    <mergeCell ref="D33:D34"/>
    <mergeCell ref="L25:L26"/>
    <mergeCell ref="J25:J26"/>
    <mergeCell ref="K25:K26"/>
    <mergeCell ref="M23:M24"/>
    <mergeCell ref="D23:D24"/>
    <mergeCell ref="E23:E24"/>
    <mergeCell ref="F23:F24"/>
    <mergeCell ref="L37:L38"/>
    <mergeCell ref="H27:H28"/>
    <mergeCell ref="D25:D26"/>
    <mergeCell ref="I33:I34"/>
    <mergeCell ref="I31:I32"/>
    <mergeCell ref="M31:M32"/>
    <mergeCell ref="M33:M34"/>
    <mergeCell ref="M35:M36"/>
    <mergeCell ref="F35:F36"/>
    <mergeCell ref="K35:K36"/>
    <mergeCell ref="H33:H34"/>
    <mergeCell ref="H31:H32"/>
    <mergeCell ref="G35:G36"/>
    <mergeCell ref="D35:D36"/>
    <mergeCell ref="I37:I38"/>
    <mergeCell ref="E39:E40"/>
    <mergeCell ref="H37:H38"/>
    <mergeCell ref="E31:E32"/>
    <mergeCell ref="F31:F32"/>
    <mergeCell ref="G31:G32"/>
    <mergeCell ref="H29:H30"/>
    <mergeCell ref="K33:K34"/>
    <mergeCell ref="D43:D44"/>
    <mergeCell ref="D41:D42"/>
    <mergeCell ref="G43:G44"/>
    <mergeCell ref="A2:B8"/>
    <mergeCell ref="F25:F26"/>
    <mergeCell ref="I23:I24"/>
    <mergeCell ref="H25:H26"/>
    <mergeCell ref="A23:A24"/>
    <mergeCell ref="C8:P8"/>
    <mergeCell ref="C9:P9"/>
    <mergeCell ref="C10:P10"/>
    <mergeCell ref="C11:P11"/>
    <mergeCell ref="K23:K24"/>
    <mergeCell ref="N25:N26"/>
    <mergeCell ref="E41:E42"/>
    <mergeCell ref="F41:F42"/>
    <mergeCell ref="G41:G42"/>
    <mergeCell ref="A33:A34"/>
    <mergeCell ref="G25:G26"/>
    <mergeCell ref="A20:B20"/>
    <mergeCell ref="L23:L24"/>
    <mergeCell ref="A25:A26"/>
    <mergeCell ref="P25:P26"/>
    <mergeCell ref="I25:I26"/>
    <mergeCell ref="P27:P28"/>
    <mergeCell ref="A13:P13"/>
    <mergeCell ref="A9:B11"/>
    <mergeCell ref="E21:J21"/>
    <mergeCell ref="O23:O24"/>
    <mergeCell ref="O25:O26"/>
    <mergeCell ref="O31:O32"/>
    <mergeCell ref="O33:O34"/>
    <mergeCell ref="J23:J24"/>
    <mergeCell ref="M25:M26"/>
    <mergeCell ref="A31:A32"/>
    <mergeCell ref="D31:D32"/>
    <mergeCell ref="A35:A36"/>
    <mergeCell ref="F39:F40"/>
    <mergeCell ref="D37:D38"/>
    <mergeCell ref="E37:E38"/>
    <mergeCell ref="C35:C36"/>
    <mergeCell ref="C37:C38"/>
    <mergeCell ref="C39:C40"/>
    <mergeCell ref="H35:H36"/>
    <mergeCell ref="A39:A40"/>
    <mergeCell ref="D39:D40"/>
    <mergeCell ref="C27:C28"/>
    <mergeCell ref="A27:A28"/>
    <mergeCell ref="D27:D28"/>
    <mergeCell ref="E27:E28"/>
    <mergeCell ref="F27:F28"/>
    <mergeCell ref="G27:G28"/>
    <mergeCell ref="I27:I28"/>
    <mergeCell ref="J27:J28"/>
    <mergeCell ref="K27:K28"/>
    <mergeCell ref="L27:L28"/>
    <mergeCell ref="M27:M28"/>
    <mergeCell ref="A37:A38"/>
    <mergeCell ref="F37:F38"/>
    <mergeCell ref="G37:G38"/>
    <mergeCell ref="N27:N28"/>
    <mergeCell ref="O27:O28"/>
    <mergeCell ref="F45:F46"/>
    <mergeCell ref="F47:F48"/>
    <mergeCell ref="A51:A52"/>
    <mergeCell ref="A49:A50"/>
    <mergeCell ref="A45:A46"/>
    <mergeCell ref="E47:E48"/>
    <mergeCell ref="E49:E50"/>
    <mergeCell ref="D51:D52"/>
    <mergeCell ref="G49:G50"/>
    <mergeCell ref="I49:I50"/>
    <mergeCell ref="D57:D58"/>
    <mergeCell ref="J53:J54"/>
    <mergeCell ref="D49:D50"/>
    <mergeCell ref="L49:L50"/>
    <mergeCell ref="K49:K50"/>
    <mergeCell ref="F49:F50"/>
    <mergeCell ref="J49:J50"/>
    <mergeCell ref="K47:K48"/>
    <mergeCell ref="G47:G48"/>
    <mergeCell ref="K45:K46"/>
    <mergeCell ref="H47:H48"/>
    <mergeCell ref="H51:H52"/>
    <mergeCell ref="I51:I52"/>
    <mergeCell ref="E51:E52"/>
    <mergeCell ref="G51:G52"/>
    <mergeCell ref="F53:F54"/>
    <mergeCell ref="D55:D56"/>
    <mergeCell ref="F55:F56"/>
    <mergeCell ref="G55:G56"/>
    <mergeCell ref="D45:D46"/>
    <mergeCell ref="P31:P32"/>
    <mergeCell ref="N33:N34"/>
    <mergeCell ref="P33:P34"/>
    <mergeCell ref="N47:N48"/>
    <mergeCell ref="P47:P48"/>
    <mergeCell ref="O35:O36"/>
    <mergeCell ref="O37:O38"/>
    <mergeCell ref="J55:J56"/>
    <mergeCell ref="K57:K58"/>
    <mergeCell ref="H104:H105"/>
    <mergeCell ref="I104:I105"/>
    <mergeCell ref="J104:J105"/>
    <mergeCell ref="K104:K105"/>
    <mergeCell ref="K92:K93"/>
    <mergeCell ref="K86:K87"/>
    <mergeCell ref="J84:J85"/>
    <mergeCell ref="I59:I60"/>
    <mergeCell ref="J57:J58"/>
    <mergeCell ref="J59:J60"/>
    <mergeCell ref="M104:M105"/>
    <mergeCell ref="M59:M60"/>
    <mergeCell ref="A62:P67"/>
    <mergeCell ref="C86:C87"/>
    <mergeCell ref="C88:C89"/>
    <mergeCell ref="E57:E58"/>
    <mergeCell ref="M57:M58"/>
    <mergeCell ref="E45:E46"/>
    <mergeCell ref="A41:A42"/>
    <mergeCell ref="C41:C42"/>
    <mergeCell ref="G39:G40"/>
    <mergeCell ref="E35:E36"/>
    <mergeCell ref="H45:H46"/>
    <mergeCell ref="L104:L105"/>
    <mergeCell ref="E106:E107"/>
    <mergeCell ref="F106:F107"/>
    <mergeCell ref="G106:G107"/>
    <mergeCell ref="C106:C107"/>
    <mergeCell ref="N104:N105"/>
    <mergeCell ref="N106:N107"/>
    <mergeCell ref="P106:P107"/>
    <mergeCell ref="A113:P118"/>
    <mergeCell ref="H106:H107"/>
    <mergeCell ref="I106:I107"/>
    <mergeCell ref="J106:J107"/>
    <mergeCell ref="H108:H109"/>
    <mergeCell ref="I108:I109"/>
    <mergeCell ref="J108:J109"/>
    <mergeCell ref="K110:K111"/>
    <mergeCell ref="L110:L111"/>
    <mergeCell ref="M110:M111"/>
    <mergeCell ref="N110:N111"/>
    <mergeCell ref="P110:P111"/>
    <mergeCell ref="N108:N109"/>
    <mergeCell ref="P108:P109"/>
    <mergeCell ref="K108:K109"/>
    <mergeCell ref="L108:L109"/>
    <mergeCell ref="K106:K107"/>
    <mergeCell ref="L106:L107"/>
    <mergeCell ref="M106:M107"/>
    <mergeCell ref="A106:A107"/>
    <mergeCell ref="D106:D107"/>
    <mergeCell ref="A104:A105"/>
    <mergeCell ref="D104:D105"/>
    <mergeCell ref="E104:E105"/>
    <mergeCell ref="M108:M109"/>
    <mergeCell ref="A125:A126"/>
    <mergeCell ref="D125:D126"/>
    <mergeCell ref="E125:E126"/>
    <mergeCell ref="F125:F126"/>
    <mergeCell ref="G125:G126"/>
    <mergeCell ref="J110:J111"/>
    <mergeCell ref="A110:A111"/>
    <mergeCell ref="D110:D111"/>
    <mergeCell ref="E110:E111"/>
    <mergeCell ref="F110:F111"/>
    <mergeCell ref="H125:H126"/>
    <mergeCell ref="I125:I126"/>
    <mergeCell ref="J125:J126"/>
    <mergeCell ref="F104:F105"/>
    <mergeCell ref="C104:C105"/>
    <mergeCell ref="G104:G105"/>
    <mergeCell ref="O125:O126"/>
    <mergeCell ref="L127:L128"/>
    <mergeCell ref="M127:M128"/>
    <mergeCell ref="N127:N128"/>
    <mergeCell ref="A122:B122"/>
    <mergeCell ref="E123:J123"/>
    <mergeCell ref="A108:A109"/>
    <mergeCell ref="D108:D109"/>
    <mergeCell ref="E108:E109"/>
    <mergeCell ref="F108:F109"/>
    <mergeCell ref="G108:G109"/>
    <mergeCell ref="C108:C109"/>
    <mergeCell ref="P127:P128"/>
    <mergeCell ref="N125:N126"/>
    <mergeCell ref="P125:P126"/>
    <mergeCell ref="K125:K126"/>
    <mergeCell ref="L125:L126"/>
    <mergeCell ref="M125:M126"/>
    <mergeCell ref="J127:J128"/>
    <mergeCell ref="A127:A128"/>
    <mergeCell ref="D127:D128"/>
    <mergeCell ref="E127:E128"/>
    <mergeCell ref="F127:F128"/>
    <mergeCell ref="O127:O128"/>
    <mergeCell ref="G110:G111"/>
    <mergeCell ref="H110:H111"/>
    <mergeCell ref="I110:I111"/>
    <mergeCell ref="C110:C111"/>
    <mergeCell ref="C125:C126"/>
    <mergeCell ref="C127:C128"/>
    <mergeCell ref="O110:O111"/>
    <mergeCell ref="P129:P130"/>
    <mergeCell ref="A129:A130"/>
    <mergeCell ref="D129:D130"/>
    <mergeCell ref="E129:E130"/>
    <mergeCell ref="F129:F130"/>
    <mergeCell ref="G129:G130"/>
    <mergeCell ref="H129:H130"/>
    <mergeCell ref="I129:I130"/>
    <mergeCell ref="J129:J130"/>
    <mergeCell ref="K129:K130"/>
    <mergeCell ref="L129:L130"/>
    <mergeCell ref="M129:M130"/>
    <mergeCell ref="N129:N130"/>
    <mergeCell ref="O129:O130"/>
    <mergeCell ref="C129:C130"/>
    <mergeCell ref="C135:C136"/>
    <mergeCell ref="O135:O136"/>
    <mergeCell ref="K133:K134"/>
    <mergeCell ref="L133:L134"/>
    <mergeCell ref="M133:M134"/>
    <mergeCell ref="N133:N134"/>
    <mergeCell ref="O133:O134"/>
    <mergeCell ref="P133:P134"/>
    <mergeCell ref="H135:H136"/>
    <mergeCell ref="P157:P158"/>
    <mergeCell ref="A147:A148"/>
    <mergeCell ref="I135:I136"/>
    <mergeCell ref="H141:H142"/>
    <mergeCell ref="K135:K136"/>
    <mergeCell ref="L135:L136"/>
    <mergeCell ref="M135:M136"/>
    <mergeCell ref="N135:N136"/>
    <mergeCell ref="P135:P136"/>
    <mergeCell ref="A145:A146"/>
    <mergeCell ref="J135:J136"/>
    <mergeCell ref="A135:A136"/>
    <mergeCell ref="D135:D136"/>
    <mergeCell ref="E135:E136"/>
    <mergeCell ref="F135:F136"/>
    <mergeCell ref="H145:H146"/>
    <mergeCell ref="C153:C154"/>
    <mergeCell ref="C155:C156"/>
    <mergeCell ref="C157:C158"/>
    <mergeCell ref="N157:N158"/>
    <mergeCell ref="P151:P152"/>
    <mergeCell ref="H151:H152"/>
    <mergeCell ref="I151:I152"/>
    <mergeCell ref="J151:J152"/>
    <mergeCell ref="K151:K152"/>
    <mergeCell ref="L151:L152"/>
    <mergeCell ref="M151:M152"/>
    <mergeCell ref="J153:J154"/>
    <mergeCell ref="H157:H158"/>
    <mergeCell ref="D149:D150"/>
    <mergeCell ref="E149:E150"/>
    <mergeCell ref="F149:F150"/>
    <mergeCell ref="A153:A154"/>
    <mergeCell ref="D153:D154"/>
    <mergeCell ref="E153:E154"/>
    <mergeCell ref="F153:F154"/>
    <mergeCell ref="N155:N156"/>
    <mergeCell ref="M159:M160"/>
    <mergeCell ref="N159:N160"/>
    <mergeCell ref="P159:P160"/>
    <mergeCell ref="C151:C152"/>
    <mergeCell ref="D151:D152"/>
    <mergeCell ref="E151:E152"/>
    <mergeCell ref="F151:F152"/>
    <mergeCell ref="G151:G152"/>
    <mergeCell ref="N151:N152"/>
    <mergeCell ref="E163:K163"/>
    <mergeCell ref="J155:J156"/>
    <mergeCell ref="A155:A156"/>
    <mergeCell ref="D155:D156"/>
    <mergeCell ref="P155:P156"/>
    <mergeCell ref="N153:N154"/>
    <mergeCell ref="P153:P154"/>
    <mergeCell ref="O155:O156"/>
    <mergeCell ref="K153:K154"/>
    <mergeCell ref="L153:L154"/>
    <mergeCell ref="M153:M154"/>
    <mergeCell ref="K155:K156"/>
    <mergeCell ref="G153:G154"/>
    <mergeCell ref="H153:H154"/>
    <mergeCell ref="I153:I154"/>
    <mergeCell ref="E155:E156"/>
    <mergeCell ref="F155:F156"/>
    <mergeCell ref="M161:M162"/>
    <mergeCell ref="I157:I158"/>
    <mergeCell ref="O153:O154"/>
    <mergeCell ref="H155:H156"/>
    <mergeCell ref="J157:J158"/>
    <mergeCell ref="J159:J160"/>
    <mergeCell ref="A159:A160"/>
    <mergeCell ref="D159:D160"/>
    <mergeCell ref="E159:E160"/>
    <mergeCell ref="H161:H162"/>
    <mergeCell ref="I161:I162"/>
    <mergeCell ref="J161:J162"/>
    <mergeCell ref="E157:E158"/>
    <mergeCell ref="F157:F158"/>
    <mergeCell ref="G157:G158"/>
    <mergeCell ref="L184:L185"/>
    <mergeCell ref="M184:M185"/>
    <mergeCell ref="C159:C160"/>
    <mergeCell ref="G159:G160"/>
    <mergeCell ref="H159:H160"/>
    <mergeCell ref="I159:I160"/>
    <mergeCell ref="L159:L160"/>
    <mergeCell ref="F159:F160"/>
    <mergeCell ref="K159:K160"/>
    <mergeCell ref="A157:A158"/>
    <mergeCell ref="D157:D158"/>
    <mergeCell ref="K157:K158"/>
    <mergeCell ref="L157:L158"/>
    <mergeCell ref="M157:M158"/>
    <mergeCell ref="N184:N185"/>
    <mergeCell ref="A164:P169"/>
    <mergeCell ref="A173:B173"/>
    <mergeCell ref="E174:J174"/>
    <mergeCell ref="D180:D181"/>
    <mergeCell ref="E180:E181"/>
    <mergeCell ref="F180:F181"/>
    <mergeCell ref="G180:G181"/>
    <mergeCell ref="H180:H181"/>
    <mergeCell ref="J180:J181"/>
    <mergeCell ref="K180:K181"/>
    <mergeCell ref="I180:I181"/>
    <mergeCell ref="L180:L181"/>
    <mergeCell ref="M180:M181"/>
    <mergeCell ref="N161:N162"/>
    <mergeCell ref="P161:P162"/>
    <mergeCell ref="C161:C162"/>
    <mergeCell ref="K161:K162"/>
    <mergeCell ref="L161:L162"/>
    <mergeCell ref="A161:A162"/>
    <mergeCell ref="D161:D162"/>
    <mergeCell ref="E161:E162"/>
    <mergeCell ref="F161:F162"/>
    <mergeCell ref="G161:G162"/>
    <mergeCell ref="P176:P177"/>
    <mergeCell ref="O176:O177"/>
    <mergeCell ref="N176:N177"/>
    <mergeCell ref="M176:M177"/>
    <mergeCell ref="L176:L177"/>
    <mergeCell ref="K176:K177"/>
    <mergeCell ref="J176:J177"/>
    <mergeCell ref="I176:I177"/>
    <mergeCell ref="F178:F179"/>
    <mergeCell ref="E178:E179"/>
    <mergeCell ref="D178:D179"/>
    <mergeCell ref="G178:G179"/>
    <mergeCell ref="A184:A185"/>
    <mergeCell ref="D184:D185"/>
    <mergeCell ref="E184:E185"/>
    <mergeCell ref="F184:F185"/>
    <mergeCell ref="G188:G189"/>
    <mergeCell ref="H188:H189"/>
    <mergeCell ref="I188:I189"/>
    <mergeCell ref="H186:H187"/>
    <mergeCell ref="I186:I187"/>
    <mergeCell ref="J186:J187"/>
    <mergeCell ref="K188:K189"/>
    <mergeCell ref="P180:P181"/>
    <mergeCell ref="K182:K183"/>
    <mergeCell ref="L182:L183"/>
    <mergeCell ref="M182:M183"/>
    <mergeCell ref="O182:O183"/>
    <mergeCell ref="A182:A183"/>
    <mergeCell ref="D182:D183"/>
    <mergeCell ref="E182:E183"/>
    <mergeCell ref="F182:F183"/>
    <mergeCell ref="G182:G183"/>
    <mergeCell ref="C182:C183"/>
    <mergeCell ref="G184:G185"/>
    <mergeCell ref="H184:H185"/>
    <mergeCell ref="I184:I185"/>
    <mergeCell ref="H182:H183"/>
    <mergeCell ref="I182:I183"/>
    <mergeCell ref="J182:J183"/>
    <mergeCell ref="K184:K185"/>
    <mergeCell ref="G186:G187"/>
    <mergeCell ref="C180:C181"/>
    <mergeCell ref="A180:A181"/>
    <mergeCell ref="A224:B224"/>
    <mergeCell ref="P202:P203"/>
    <mergeCell ref="E223:K223"/>
    <mergeCell ref="L204:L205"/>
    <mergeCell ref="G204:G205"/>
    <mergeCell ref="G202:G203"/>
    <mergeCell ref="O202:O203"/>
    <mergeCell ref="O204:O205"/>
    <mergeCell ref="N204:N205"/>
    <mergeCell ref="M204:M205"/>
    <mergeCell ref="J202:J203"/>
    <mergeCell ref="K202:K203"/>
    <mergeCell ref="L202:L203"/>
    <mergeCell ref="K204:K205"/>
    <mergeCell ref="N200:N201"/>
    <mergeCell ref="P200:P201"/>
    <mergeCell ref="E225:J225"/>
    <mergeCell ref="F202:F203"/>
    <mergeCell ref="A202:A203"/>
    <mergeCell ref="D202:D203"/>
    <mergeCell ref="E202:E203"/>
    <mergeCell ref="M200:M201"/>
    <mergeCell ref="H202:H203"/>
    <mergeCell ref="I202:I203"/>
    <mergeCell ref="A200:A201"/>
    <mergeCell ref="D200:D201"/>
    <mergeCell ref="E200:E201"/>
    <mergeCell ref="F200:F201"/>
    <mergeCell ref="L200:L201"/>
    <mergeCell ref="K200:K201"/>
    <mergeCell ref="G200:G201"/>
    <mergeCell ref="H200:H201"/>
    <mergeCell ref="A206:A207"/>
    <mergeCell ref="D206:D207"/>
    <mergeCell ref="E206:E207"/>
    <mergeCell ref="F206:F207"/>
    <mergeCell ref="C204:C205"/>
    <mergeCell ref="C206:C207"/>
    <mergeCell ref="F204:F205"/>
    <mergeCell ref="D204:D205"/>
    <mergeCell ref="E204:E205"/>
    <mergeCell ref="A204:A205"/>
    <mergeCell ref="N206:N207"/>
    <mergeCell ref="P206:P207"/>
    <mergeCell ref="H206:H207"/>
    <mergeCell ref="M206:M207"/>
    <mergeCell ref="P204:P205"/>
    <mergeCell ref="N202:N203"/>
    <mergeCell ref="N182:N183"/>
    <mergeCell ref="P182:P183"/>
    <mergeCell ref="M202:M203"/>
    <mergeCell ref="I200:I201"/>
    <mergeCell ref="J200:J201"/>
    <mergeCell ref="L188:L189"/>
    <mergeCell ref="M188:M189"/>
    <mergeCell ref="N188:N189"/>
    <mergeCell ref="P188:P189"/>
    <mergeCell ref="N186:N187"/>
    <mergeCell ref="P186:P187"/>
    <mergeCell ref="K186:K187"/>
    <mergeCell ref="L186:L187"/>
    <mergeCell ref="M186:M187"/>
    <mergeCell ref="J188:J189"/>
    <mergeCell ref="A188:A189"/>
    <mergeCell ref="D208:D209"/>
    <mergeCell ref="E208:E209"/>
    <mergeCell ref="F208:F209"/>
    <mergeCell ref="G208:G209"/>
    <mergeCell ref="G206:G207"/>
    <mergeCell ref="I208:I209"/>
    <mergeCell ref="H208:H209"/>
    <mergeCell ref="J208:J209"/>
    <mergeCell ref="K208:K209"/>
    <mergeCell ref="K210:K211"/>
    <mergeCell ref="L206:L207"/>
    <mergeCell ref="I206:I207"/>
    <mergeCell ref="J206:J207"/>
    <mergeCell ref="K206:K207"/>
    <mergeCell ref="J210:J211"/>
    <mergeCell ref="N208:N209"/>
    <mergeCell ref="J204:J205"/>
    <mergeCell ref="H204:H205"/>
    <mergeCell ref="P208:P209"/>
    <mergeCell ref="L208:L209"/>
    <mergeCell ref="M208:M209"/>
    <mergeCell ref="O208:O209"/>
    <mergeCell ref="O210:O211"/>
    <mergeCell ref="L210:L211"/>
    <mergeCell ref="N210:N211"/>
    <mergeCell ref="P210:P211"/>
    <mergeCell ref="O206:O207"/>
    <mergeCell ref="A212:A213"/>
    <mergeCell ref="D212:D213"/>
    <mergeCell ref="E212:E213"/>
    <mergeCell ref="F212:F213"/>
    <mergeCell ref="G212:G213"/>
    <mergeCell ref="H212:H213"/>
    <mergeCell ref="A210:A211"/>
    <mergeCell ref="D210:D211"/>
    <mergeCell ref="E210:E211"/>
    <mergeCell ref="F210:F211"/>
    <mergeCell ref="G210:G211"/>
    <mergeCell ref="H210:H211"/>
    <mergeCell ref="I210:I211"/>
    <mergeCell ref="P212:P213"/>
    <mergeCell ref="K212:K213"/>
    <mergeCell ref="L212:L213"/>
    <mergeCell ref="M212:M213"/>
    <mergeCell ref="N212:N213"/>
    <mergeCell ref="I212:I213"/>
    <mergeCell ref="J212:J213"/>
    <mergeCell ref="M210:M211"/>
    <mergeCell ref="O212:O213"/>
    <mergeCell ref="A208:A209"/>
    <mergeCell ref="P243:P244"/>
    <mergeCell ref="A243:A244"/>
    <mergeCell ref="D243:D244"/>
    <mergeCell ref="E243:E244"/>
    <mergeCell ref="F243:F244"/>
    <mergeCell ref="G243:G244"/>
    <mergeCell ref="H243:H244"/>
    <mergeCell ref="I243:I244"/>
    <mergeCell ref="M243:M244"/>
    <mergeCell ref="N243:N244"/>
    <mergeCell ref="E265:K265"/>
    <mergeCell ref="E272:K272"/>
    <mergeCell ref="E273:K273"/>
    <mergeCell ref="E274:K274"/>
    <mergeCell ref="A275:B275"/>
    <mergeCell ref="E276:J276"/>
    <mergeCell ref="L243:L244"/>
    <mergeCell ref="C259:C260"/>
    <mergeCell ref="N259:N260"/>
    <mergeCell ref="H259:H260"/>
    <mergeCell ref="C261:C262"/>
    <mergeCell ref="C263:C264"/>
    <mergeCell ref="O243:O244"/>
    <mergeCell ref="O255:O256"/>
    <mergeCell ref="K245:K246"/>
    <mergeCell ref="L245:L246"/>
    <mergeCell ref="M245:M246"/>
    <mergeCell ref="P247:P248"/>
    <mergeCell ref="N245:N246"/>
    <mergeCell ref="P245:P246"/>
    <mergeCell ref="A247:A248"/>
    <mergeCell ref="D247:D248"/>
    <mergeCell ref="E247:E248"/>
    <mergeCell ref="F247:F248"/>
    <mergeCell ref="G247:G248"/>
    <mergeCell ref="H247:H248"/>
    <mergeCell ref="I247:I248"/>
    <mergeCell ref="J247:J248"/>
    <mergeCell ref="K247:K248"/>
    <mergeCell ref="L247:L248"/>
    <mergeCell ref="M247:M248"/>
    <mergeCell ref="N247:N248"/>
    <mergeCell ref="C245:C246"/>
    <mergeCell ref="C247:C248"/>
    <mergeCell ref="I249:I250"/>
    <mergeCell ref="J249:J250"/>
    <mergeCell ref="K249:K250"/>
    <mergeCell ref="L249:L250"/>
    <mergeCell ref="M249:M250"/>
    <mergeCell ref="A249:A250"/>
    <mergeCell ref="D249:D250"/>
    <mergeCell ref="E249:E250"/>
    <mergeCell ref="F249:F250"/>
    <mergeCell ref="G249:G250"/>
    <mergeCell ref="C249:C250"/>
    <mergeCell ref="N249:N250"/>
    <mergeCell ref="P249:P250"/>
    <mergeCell ref="A251:A252"/>
    <mergeCell ref="D251:D252"/>
    <mergeCell ref="E251:E252"/>
    <mergeCell ref="F251:F252"/>
    <mergeCell ref="G251:G252"/>
    <mergeCell ref="H251:H252"/>
    <mergeCell ref="I251:I252"/>
    <mergeCell ref="H249:H250"/>
    <mergeCell ref="J251:J252"/>
    <mergeCell ref="K251:K252"/>
    <mergeCell ref="L251:L252"/>
    <mergeCell ref="M251:M252"/>
    <mergeCell ref="N251:N252"/>
    <mergeCell ref="P251:P252"/>
    <mergeCell ref="O251:O252"/>
    <mergeCell ref="C251:C252"/>
    <mergeCell ref="N253:N254"/>
    <mergeCell ref="I288:I289"/>
    <mergeCell ref="J288:J289"/>
    <mergeCell ref="K288:K289"/>
    <mergeCell ref="L288:L289"/>
    <mergeCell ref="M288:M289"/>
    <mergeCell ref="A288:A289"/>
    <mergeCell ref="D288:D289"/>
    <mergeCell ref="E288:E289"/>
    <mergeCell ref="F288:F289"/>
    <mergeCell ref="G288:G289"/>
    <mergeCell ref="N288:N289"/>
    <mergeCell ref="P288:P289"/>
    <mergeCell ref="A290:A291"/>
    <mergeCell ref="D290:D291"/>
    <mergeCell ref="E290:E291"/>
    <mergeCell ref="F290:F291"/>
    <mergeCell ref="G290:G291"/>
    <mergeCell ref="H290:H291"/>
    <mergeCell ref="I290:I291"/>
    <mergeCell ref="H288:H289"/>
    <mergeCell ref="J290:J291"/>
    <mergeCell ref="K290:K291"/>
    <mergeCell ref="L290:L291"/>
    <mergeCell ref="M290:M291"/>
    <mergeCell ref="N290:N291"/>
    <mergeCell ref="P290:P291"/>
    <mergeCell ref="O290:O291"/>
    <mergeCell ref="C290:C291"/>
    <mergeCell ref="C288:C289"/>
    <mergeCell ref="A278:A279"/>
    <mergeCell ref="D278:D279"/>
    <mergeCell ref="C253:C254"/>
    <mergeCell ref="C255:C256"/>
    <mergeCell ref="C257:C258"/>
    <mergeCell ref="L253:L254"/>
    <mergeCell ref="M253:M254"/>
    <mergeCell ref="A253:A254"/>
    <mergeCell ref="D253:D254"/>
    <mergeCell ref="E253:E254"/>
    <mergeCell ref="F253:F254"/>
    <mergeCell ref="G253:G254"/>
    <mergeCell ref="H255:H256"/>
    <mergeCell ref="I255:I256"/>
    <mergeCell ref="H253:H254"/>
    <mergeCell ref="I253:I254"/>
    <mergeCell ref="J253:J254"/>
    <mergeCell ref="K253:K254"/>
    <mergeCell ref="M257:M258"/>
    <mergeCell ref="K257:K258"/>
    <mergeCell ref="G255:G256"/>
    <mergeCell ref="E257:E258"/>
    <mergeCell ref="F257:F258"/>
    <mergeCell ref="G257:G258"/>
    <mergeCell ref="H257:H258"/>
    <mergeCell ref="I257:I258"/>
    <mergeCell ref="L257:L258"/>
    <mergeCell ref="P257:P258"/>
    <mergeCell ref="P255:P256"/>
    <mergeCell ref="A257:A258"/>
    <mergeCell ref="J255:J256"/>
    <mergeCell ref="K255:K256"/>
    <mergeCell ref="D257:D258"/>
    <mergeCell ref="J257:J258"/>
    <mergeCell ref="L255:L256"/>
    <mergeCell ref="M255:M256"/>
    <mergeCell ref="N255:N256"/>
    <mergeCell ref="N257:N258"/>
    <mergeCell ref="J245:J246"/>
    <mergeCell ref="A1:N1"/>
    <mergeCell ref="A15:P15"/>
    <mergeCell ref="M51:M52"/>
    <mergeCell ref="M53:M54"/>
    <mergeCell ref="I259:I260"/>
    <mergeCell ref="J259:J260"/>
    <mergeCell ref="K259:K260"/>
    <mergeCell ref="C2:P2"/>
    <mergeCell ref="C3:P3"/>
    <mergeCell ref="C4:P4"/>
    <mergeCell ref="C5:P5"/>
    <mergeCell ref="C6:P6"/>
    <mergeCell ref="C7:P7"/>
    <mergeCell ref="C84:C85"/>
    <mergeCell ref="A14:P14"/>
    <mergeCell ref="M55:M56"/>
    <mergeCell ref="M37:M38"/>
    <mergeCell ref="E69:K69"/>
    <mergeCell ref="C92:C93"/>
    <mergeCell ref="C94:C95"/>
    <mergeCell ref="P253:P254"/>
    <mergeCell ref="A255:A256"/>
    <mergeCell ref="D255:D256"/>
    <mergeCell ref="E255:E256"/>
    <mergeCell ref="F255:F256"/>
    <mergeCell ref="A29:A30"/>
    <mergeCell ref="C29:C30"/>
    <mergeCell ref="D29:D30"/>
    <mergeCell ref="E29:E30"/>
    <mergeCell ref="F29:F30"/>
    <mergeCell ref="G29:G30"/>
    <mergeCell ref="I29:I30"/>
    <mergeCell ref="J29:J30"/>
    <mergeCell ref="K29:K30"/>
    <mergeCell ref="L29:L30"/>
    <mergeCell ref="M29:M30"/>
    <mergeCell ref="N29:N30"/>
    <mergeCell ref="O29:O30"/>
    <mergeCell ref="P29:P30"/>
    <mergeCell ref="C243:C244"/>
    <mergeCell ref="A245:A246"/>
    <mergeCell ref="D245:D246"/>
    <mergeCell ref="E245:E246"/>
    <mergeCell ref="F245:F246"/>
    <mergeCell ref="C184:C185"/>
    <mergeCell ref="C186:C187"/>
    <mergeCell ref="C188:C189"/>
    <mergeCell ref="C200:C201"/>
    <mergeCell ref="C208:C209"/>
    <mergeCell ref="C202:C203"/>
    <mergeCell ref="C210:C211"/>
    <mergeCell ref="C212:C213"/>
    <mergeCell ref="A215:P220"/>
    <mergeCell ref="I204:I205"/>
    <mergeCell ref="G245:G246"/>
    <mergeCell ref="H245:H246"/>
    <mergeCell ref="I245:I246"/>
    <mergeCell ref="A131:A132"/>
    <mergeCell ref="A133:A134"/>
    <mergeCell ref="H131:H132"/>
    <mergeCell ref="H133:H134"/>
    <mergeCell ref="A143:A144"/>
    <mergeCell ref="H143:H144"/>
    <mergeCell ref="A176:A177"/>
    <mergeCell ref="A178:A179"/>
    <mergeCell ref="H176:H177"/>
    <mergeCell ref="H178:H179"/>
    <mergeCell ref="A190:A191"/>
    <mergeCell ref="A196:A197"/>
    <mergeCell ref="A198:A199"/>
    <mergeCell ref="H190:H191"/>
    <mergeCell ref="H192:H193"/>
    <mergeCell ref="H194:H195"/>
    <mergeCell ref="H196:H197"/>
    <mergeCell ref="H198:H199"/>
    <mergeCell ref="H137:H138"/>
    <mergeCell ref="A137:A138"/>
    <mergeCell ref="D188:D189"/>
    <mergeCell ref="E188:E189"/>
    <mergeCell ref="F188:F189"/>
    <mergeCell ref="A186:A187"/>
    <mergeCell ref="D186:D187"/>
    <mergeCell ref="E186:E187"/>
    <mergeCell ref="F186:F187"/>
    <mergeCell ref="A151:A152"/>
    <mergeCell ref="H147:H148"/>
    <mergeCell ref="H149:H150"/>
    <mergeCell ref="A149:A150"/>
    <mergeCell ref="J298:J299"/>
    <mergeCell ref="K298:K299"/>
    <mergeCell ref="L298:L299"/>
    <mergeCell ref="M298:M299"/>
    <mergeCell ref="N298:N299"/>
    <mergeCell ref="O298:O299"/>
    <mergeCell ref="K292:K293"/>
    <mergeCell ref="L292:L293"/>
    <mergeCell ref="M292:M293"/>
    <mergeCell ref="N292:N293"/>
    <mergeCell ref="O292:O293"/>
    <mergeCell ref="A294:A295"/>
    <mergeCell ref="C294:C295"/>
    <mergeCell ref="D294:D295"/>
    <mergeCell ref="E294:E295"/>
    <mergeCell ref="F294:F295"/>
    <mergeCell ref="G294:G295"/>
    <mergeCell ref="H294:H295"/>
    <mergeCell ref="I294:I295"/>
    <mergeCell ref="J294:J295"/>
    <mergeCell ref="K294:K295"/>
    <mergeCell ref="C292:C293"/>
    <mergeCell ref="A296:A297"/>
    <mergeCell ref="C296:C297"/>
    <mergeCell ref="D296:D297"/>
    <mergeCell ref="E296:E297"/>
    <mergeCell ref="F296:F297"/>
    <mergeCell ref="O294:O295"/>
    <mergeCell ref="K296:K297"/>
    <mergeCell ref="L296:L297"/>
    <mergeCell ref="M296:M297"/>
    <mergeCell ref="N296:N297"/>
    <mergeCell ref="O296:O297"/>
    <mergeCell ref="P296:P297"/>
    <mergeCell ref="A298:A299"/>
    <mergeCell ref="C298:C299"/>
    <mergeCell ref="D298:D299"/>
    <mergeCell ref="E298:E299"/>
    <mergeCell ref="F298:F299"/>
    <mergeCell ref="D300:D301"/>
    <mergeCell ref="E300:E301"/>
    <mergeCell ref="F300:F301"/>
    <mergeCell ref="G300:G301"/>
    <mergeCell ref="G298:G299"/>
    <mergeCell ref="H298:H299"/>
    <mergeCell ref="A300:A301"/>
    <mergeCell ref="C300:C301"/>
    <mergeCell ref="A302:A303"/>
    <mergeCell ref="C302:C303"/>
    <mergeCell ref="D302:D303"/>
    <mergeCell ref="H300:H301"/>
    <mergeCell ref="I300:I301"/>
    <mergeCell ref="J300:J301"/>
    <mergeCell ref="K300:K301"/>
    <mergeCell ref="L300:L301"/>
    <mergeCell ref="M300:M301"/>
    <mergeCell ref="N300:N301"/>
    <mergeCell ref="O300:O301"/>
    <mergeCell ref="P300:P301"/>
    <mergeCell ref="P302:P303"/>
    <mergeCell ref="A304:A305"/>
    <mergeCell ref="C304:C305"/>
    <mergeCell ref="D304:D305"/>
    <mergeCell ref="E304:E305"/>
    <mergeCell ref="F304:F305"/>
    <mergeCell ref="G304:G305"/>
    <mergeCell ref="H304:H305"/>
    <mergeCell ref="I304:I305"/>
    <mergeCell ref="J304:J305"/>
    <mergeCell ref="K304:K305"/>
    <mergeCell ref="L304:L305"/>
    <mergeCell ref="M304:M305"/>
    <mergeCell ref="N304:N305"/>
    <mergeCell ref="O304:O305"/>
    <mergeCell ref="P304:P305"/>
    <mergeCell ref="O314:O315"/>
    <mergeCell ref="E302:E303"/>
    <mergeCell ref="F302:F303"/>
    <mergeCell ref="G302:G303"/>
    <mergeCell ref="D312:D313"/>
    <mergeCell ref="E312:E313"/>
    <mergeCell ref="F312:F313"/>
    <mergeCell ref="G312:G313"/>
    <mergeCell ref="H312:H313"/>
    <mergeCell ref="I312:I313"/>
    <mergeCell ref="J312:J313"/>
    <mergeCell ref="K312:K313"/>
    <mergeCell ref="L312:L313"/>
    <mergeCell ref="M312:M313"/>
    <mergeCell ref="N312:N313"/>
    <mergeCell ref="O312:O313"/>
    <mergeCell ref="P312:P313"/>
    <mergeCell ref="N310:N311"/>
    <mergeCell ref="J310:J311"/>
    <mergeCell ref="F306:F307"/>
    <mergeCell ref="G306:G307"/>
    <mergeCell ref="H306:H307"/>
    <mergeCell ref="I306:I307"/>
    <mergeCell ref="J306:J307"/>
    <mergeCell ref="K306:K307"/>
    <mergeCell ref="L306:L307"/>
    <mergeCell ref="M306:M307"/>
    <mergeCell ref="N306:N307"/>
    <mergeCell ref="O306:O307"/>
    <mergeCell ref="P306:P307"/>
    <mergeCell ref="G310:G311"/>
    <mergeCell ref="H310:H311"/>
    <mergeCell ref="C312:C313"/>
    <mergeCell ref="C306:C307"/>
    <mergeCell ref="D306:D307"/>
    <mergeCell ref="E306:E307"/>
    <mergeCell ref="A314:A315"/>
    <mergeCell ref="C314:C315"/>
    <mergeCell ref="D314:D315"/>
    <mergeCell ref="E314:E315"/>
    <mergeCell ref="F314:F315"/>
    <mergeCell ref="G314:G315"/>
    <mergeCell ref="H314:H315"/>
    <mergeCell ref="I314:I315"/>
    <mergeCell ref="J314:J315"/>
    <mergeCell ref="K314:K315"/>
    <mergeCell ref="L314:L315"/>
    <mergeCell ref="M314:M315"/>
    <mergeCell ref="N314:N315"/>
    <mergeCell ref="A306:A307"/>
    <mergeCell ref="H241:H242"/>
    <mergeCell ref="H239:H240"/>
    <mergeCell ref="H233:H234"/>
    <mergeCell ref="H231:H232"/>
    <mergeCell ref="H229:H230"/>
    <mergeCell ref="H227:H228"/>
    <mergeCell ref="H235:H236"/>
    <mergeCell ref="H237:H238"/>
    <mergeCell ref="A229:A230"/>
    <mergeCell ref="A231:A232"/>
    <mergeCell ref="A233:A234"/>
    <mergeCell ref="A235:A236"/>
    <mergeCell ref="A237:A238"/>
    <mergeCell ref="A239:A240"/>
    <mergeCell ref="A241:A242"/>
    <mergeCell ref="P314:P315"/>
    <mergeCell ref="A308:A309"/>
    <mergeCell ref="C308:C309"/>
    <mergeCell ref="D308:D309"/>
    <mergeCell ref="E308:E309"/>
    <mergeCell ref="F308:F309"/>
    <mergeCell ref="G308:G309"/>
    <mergeCell ref="H308:H309"/>
    <mergeCell ref="I308:I309"/>
    <mergeCell ref="J308:J309"/>
    <mergeCell ref="K308:K309"/>
    <mergeCell ref="L308:L309"/>
    <mergeCell ref="M308:M309"/>
    <mergeCell ref="N308:N309"/>
    <mergeCell ref="O308:O309"/>
    <mergeCell ref="P308:P309"/>
    <mergeCell ref="A312:A313"/>
  </mergeCells>
  <conditionalFormatting sqref="N108:N111 N125:N130 N133 N176 N233 N249:N254 N261:N264 N278:N283 N135:N137 N194 N192 N180:N190 N178 N235 N239 N237">
    <cfRule type="cellIs" dxfId="453" priority="633" stopIfTrue="1" operator="greaterThan">
      <formula>4</formula>
    </cfRule>
  </conditionalFormatting>
  <conditionalFormatting sqref="L108:L111 L125:L130 L133 L176 L233 L249:L254 L261:L264 L278:L283 L135:L137 L194 L192 L180:L190 L178 L237 L235 L239">
    <cfRule type="cellIs" dxfId="452" priority="632" stopIfTrue="1" operator="greaterThan">
      <formula>2</formula>
    </cfRule>
  </conditionalFormatting>
  <conditionalFormatting sqref="I96 I125:I131 I141 I143 I176 I227 I278:I287 I104:I111 I98 I133 I151:I162 I149 I147 I135:I137 I139 I145 I196 I194 I192 I180:I190 I178 I200:I213 I198 I231 I229 I237 I235 I233 I243:I264 I241 I239 I100:I102">
    <cfRule type="cellIs" dxfId="451" priority="629" stopIfTrue="1" operator="equal">
      <formula>""</formula>
    </cfRule>
    <cfRule type="cellIs" dxfId="450" priority="631" stopIfTrue="1" operator="lessThan">
      <formula>$H96</formula>
    </cfRule>
  </conditionalFormatting>
  <conditionalFormatting sqref="N284:N287">
    <cfRule type="cellIs" dxfId="449" priority="623" stopIfTrue="1" operator="greaterThan">
      <formula>4</formula>
    </cfRule>
  </conditionalFormatting>
  <conditionalFormatting sqref="L284:L287">
    <cfRule type="cellIs" dxfId="448" priority="622" stopIfTrue="1" operator="greaterThan">
      <formula>2</formula>
    </cfRule>
  </conditionalFormatting>
  <conditionalFormatting sqref="D108:D111 D125:D130 D176 D233 D249:D254 D263:D264 D278:D287 D180:D190 D178 D237 D235 D239">
    <cfRule type="cellIs" dxfId="447" priority="613" stopIfTrue="1" operator="greaterThan">
      <formula>6</formula>
    </cfRule>
  </conditionalFormatting>
  <conditionalFormatting sqref="E108:F111 E125:F130 E133:F133 E176:F176 E233:F233 E284:F287 E249:F254 E261:F264 E135:F137 E180:F190 E178:F178 E237:F237 E235:F235 E239:F239">
    <cfRule type="expression" dxfId="446" priority="594" stopIfTrue="1">
      <formula>AND(E108&lt;&gt;"",E108&lt;3)</formula>
    </cfRule>
  </conditionalFormatting>
  <conditionalFormatting sqref="J96 J108:J111 J125:J130 J133 J176 J233 J249:J254 J261:J264 J278:J283 J100:J101 J98 J135:J137 J194 J192 J180:J190 J178 J237 J235 J239">
    <cfRule type="expression" dxfId="445" priority="580" stopIfTrue="1">
      <formula>AND(J96&lt;&gt;"",OR(AND(P96&lt;&gt;"Yes",J96&gt;0.04),J96&lt;0.003))</formula>
    </cfRule>
  </conditionalFormatting>
  <conditionalFormatting sqref="J284:J287">
    <cfRule type="expression" dxfId="444" priority="578" stopIfTrue="1">
      <formula>AND(J284&lt;&gt;"",OR(AND(P284&lt;&gt;"Yes",J284&gt;0.04),J284&lt;0.003))</formula>
    </cfRule>
  </conditionalFormatting>
  <conditionalFormatting sqref="D23:D24">
    <cfRule type="cellIs" dxfId="443" priority="555" stopIfTrue="1" operator="greaterThan">
      <formula>6</formula>
    </cfRule>
  </conditionalFormatting>
  <conditionalFormatting sqref="E23:F24">
    <cfRule type="expression" dxfId="442" priority="554" stopIfTrue="1">
      <formula>AND(E23&lt;&gt;"",E23&lt;3)</formula>
    </cfRule>
  </conditionalFormatting>
  <conditionalFormatting sqref="N23:N24">
    <cfRule type="cellIs" dxfId="441" priority="551" stopIfTrue="1" operator="greaterThan">
      <formula>4</formula>
    </cfRule>
  </conditionalFormatting>
  <conditionalFormatting sqref="L23:L24">
    <cfRule type="cellIs" dxfId="440" priority="550" stopIfTrue="1" operator="greaterThan">
      <formula>2</formula>
    </cfRule>
  </conditionalFormatting>
  <conditionalFormatting sqref="I23:I24">
    <cfRule type="cellIs" dxfId="439" priority="548" stopIfTrue="1" operator="equal">
      <formula>""</formula>
    </cfRule>
    <cfRule type="cellIs" dxfId="438" priority="549" stopIfTrue="1" operator="lessThan">
      <formula>$H23</formula>
    </cfRule>
  </conditionalFormatting>
  <conditionalFormatting sqref="J23:J24">
    <cfRule type="expression" dxfId="437" priority="547" stopIfTrue="1">
      <formula>AND(J23&lt;&gt;"",OR(AND(P23&lt;&gt;"Yes",J23&gt;0.04),J23&lt;0.003))</formula>
    </cfRule>
  </conditionalFormatting>
  <conditionalFormatting sqref="N25:N26">
    <cfRule type="cellIs" dxfId="436" priority="546" stopIfTrue="1" operator="greaterThan">
      <formula>4</formula>
    </cfRule>
  </conditionalFormatting>
  <conditionalFormatting sqref="L25:L26">
    <cfRule type="cellIs" dxfId="435" priority="545" stopIfTrue="1" operator="greaterThan">
      <formula>2</formula>
    </cfRule>
  </conditionalFormatting>
  <conditionalFormatting sqref="J25:J26">
    <cfRule type="expression" dxfId="434" priority="543" stopIfTrue="1">
      <formula>AND(J25&lt;&gt;"",OR(AND(P25&lt;&gt;"Yes",J25&gt;0.04),J25&lt;0.003))</formula>
    </cfRule>
  </conditionalFormatting>
  <conditionalFormatting sqref="I25:I26">
    <cfRule type="cellIs" dxfId="433" priority="542" stopIfTrue="1" operator="equal">
      <formula>""</formula>
    </cfRule>
    <cfRule type="cellIs" dxfId="432" priority="544" stopIfTrue="1" operator="lessThan">
      <formula>$H25</formula>
    </cfRule>
  </conditionalFormatting>
  <conditionalFormatting sqref="D25:D26">
    <cfRule type="cellIs" dxfId="431" priority="541" stopIfTrue="1" operator="greaterThan">
      <formula>6</formula>
    </cfRule>
  </conditionalFormatting>
  <conditionalFormatting sqref="E25:F26">
    <cfRule type="expression" dxfId="430" priority="540" stopIfTrue="1">
      <formula>AND(E25&lt;&gt;"",E25&lt;3)</formula>
    </cfRule>
  </conditionalFormatting>
  <conditionalFormatting sqref="E33:F34">
    <cfRule type="expression" dxfId="429" priority="532" stopIfTrue="1">
      <formula>AND(E33&lt;&gt;"",E33&lt;3)</formula>
    </cfRule>
  </conditionalFormatting>
  <conditionalFormatting sqref="D33:D34">
    <cfRule type="cellIs" dxfId="428" priority="531" stopIfTrue="1" operator="greaterThan">
      <formula>6</formula>
    </cfRule>
  </conditionalFormatting>
  <conditionalFormatting sqref="N33:N34">
    <cfRule type="cellIs" dxfId="427" priority="530" stopIfTrue="1" operator="greaterThan">
      <formula>4</formula>
    </cfRule>
  </conditionalFormatting>
  <conditionalFormatting sqref="L33:L34">
    <cfRule type="cellIs" dxfId="426" priority="529" stopIfTrue="1" operator="greaterThan">
      <formula>2</formula>
    </cfRule>
  </conditionalFormatting>
  <conditionalFormatting sqref="I33:I34">
    <cfRule type="cellIs" dxfId="425" priority="527" stopIfTrue="1" operator="equal">
      <formula>""</formula>
    </cfRule>
    <cfRule type="cellIs" dxfId="424" priority="528" stopIfTrue="1" operator="lessThan">
      <formula>$H33</formula>
    </cfRule>
  </conditionalFormatting>
  <conditionalFormatting sqref="J33:J34">
    <cfRule type="expression" dxfId="423" priority="526" stopIfTrue="1">
      <formula>AND(J33&lt;&gt;"",OR(AND(P33&lt;&gt;"Yes",J33&gt;0.04),J33&lt;0.003))</formula>
    </cfRule>
  </conditionalFormatting>
  <conditionalFormatting sqref="D27:D28">
    <cfRule type="cellIs" dxfId="422" priority="525" stopIfTrue="1" operator="greaterThan">
      <formula>6</formula>
    </cfRule>
  </conditionalFormatting>
  <conditionalFormatting sqref="E27:F28">
    <cfRule type="expression" dxfId="421" priority="524" stopIfTrue="1">
      <formula>AND(E27&lt;&gt;"",E27&lt;3)</formula>
    </cfRule>
  </conditionalFormatting>
  <conditionalFormatting sqref="D29:D32">
    <cfRule type="cellIs" dxfId="420" priority="523" stopIfTrue="1" operator="greaterThan">
      <formula>6</formula>
    </cfRule>
  </conditionalFormatting>
  <conditionalFormatting sqref="E29:F32">
    <cfRule type="expression" dxfId="419" priority="522" stopIfTrue="1">
      <formula>AND(E29&lt;&gt;"",E29&lt;3)</formula>
    </cfRule>
  </conditionalFormatting>
  <conditionalFormatting sqref="N27:N28">
    <cfRule type="cellIs" dxfId="418" priority="521" stopIfTrue="1" operator="greaterThan">
      <formula>4</formula>
    </cfRule>
  </conditionalFormatting>
  <conditionalFormatting sqref="L27:L28">
    <cfRule type="cellIs" dxfId="417" priority="520" stopIfTrue="1" operator="greaterThan">
      <formula>2</formula>
    </cfRule>
  </conditionalFormatting>
  <conditionalFormatting sqref="I27:I28">
    <cfRule type="cellIs" dxfId="416" priority="518" stopIfTrue="1" operator="equal">
      <formula>""</formula>
    </cfRule>
    <cfRule type="cellIs" dxfId="415" priority="519" stopIfTrue="1" operator="lessThan">
      <formula>$H27</formula>
    </cfRule>
  </conditionalFormatting>
  <conditionalFormatting sqref="J27:J28">
    <cfRule type="expression" dxfId="414" priority="517" stopIfTrue="1">
      <formula>AND(J27&lt;&gt;"",OR(AND(P27&lt;&gt;"Yes",J27&gt;0.04),J27&lt;0.003))</formula>
    </cfRule>
  </conditionalFormatting>
  <conditionalFormatting sqref="N29:N32">
    <cfRule type="cellIs" dxfId="413" priority="516" stopIfTrue="1" operator="greaterThan">
      <formula>4</formula>
    </cfRule>
  </conditionalFormatting>
  <conditionalFormatting sqref="L29:L32">
    <cfRule type="cellIs" dxfId="412" priority="515" stopIfTrue="1" operator="greaterThan">
      <formula>2</formula>
    </cfRule>
  </conditionalFormatting>
  <conditionalFormatting sqref="I29:I32">
    <cfRule type="cellIs" dxfId="411" priority="513" stopIfTrue="1" operator="equal">
      <formula>""</formula>
    </cfRule>
    <cfRule type="cellIs" dxfId="410" priority="514" stopIfTrue="1" operator="lessThan">
      <formula>$H29</formula>
    </cfRule>
  </conditionalFormatting>
  <conditionalFormatting sqref="J29:J32">
    <cfRule type="expression" dxfId="409" priority="512" stopIfTrue="1">
      <formula>AND(J29&lt;&gt;"",OR(AND(P29&lt;&gt;"Yes",J29&gt;0.04),J29&lt;0.003))</formula>
    </cfRule>
  </conditionalFormatting>
  <conditionalFormatting sqref="D35:D42">
    <cfRule type="cellIs" dxfId="408" priority="511" stopIfTrue="1" operator="greaterThan">
      <formula>6</formula>
    </cfRule>
  </conditionalFormatting>
  <conditionalFormatting sqref="E35:F42">
    <cfRule type="expression" dxfId="407" priority="510" stopIfTrue="1">
      <formula>AND(E35&lt;&gt;"",E35&lt;3)</formula>
    </cfRule>
  </conditionalFormatting>
  <conditionalFormatting sqref="N35:N42">
    <cfRule type="cellIs" dxfId="406" priority="509" stopIfTrue="1" operator="greaterThan">
      <formula>4</formula>
    </cfRule>
  </conditionalFormatting>
  <conditionalFormatting sqref="L35:L42">
    <cfRule type="cellIs" dxfId="405" priority="508" stopIfTrue="1" operator="greaterThan">
      <formula>2</formula>
    </cfRule>
  </conditionalFormatting>
  <conditionalFormatting sqref="J35:J42">
    <cfRule type="expression" dxfId="404" priority="506" stopIfTrue="1">
      <formula>AND(J35&lt;&gt;"",OR(AND(P35&lt;&gt;"Yes",J35&gt;0.04),J35&lt;0.003))</formula>
    </cfRule>
  </conditionalFormatting>
  <conditionalFormatting sqref="I35:I42">
    <cfRule type="cellIs" dxfId="403" priority="505" stopIfTrue="1" operator="equal">
      <formula>""</formula>
    </cfRule>
    <cfRule type="cellIs" dxfId="402" priority="507" stopIfTrue="1" operator="lessThan">
      <formula>$H35</formula>
    </cfRule>
  </conditionalFormatting>
  <conditionalFormatting sqref="D43:D44">
    <cfRule type="cellIs" dxfId="401" priority="504" stopIfTrue="1" operator="greaterThan">
      <formula>6</formula>
    </cfRule>
  </conditionalFormatting>
  <conditionalFormatting sqref="E43:F44">
    <cfRule type="expression" dxfId="400" priority="503" stopIfTrue="1">
      <formula>AND(E43&lt;&gt;"",E43&lt;3)</formula>
    </cfRule>
  </conditionalFormatting>
  <conditionalFormatting sqref="N43:N44">
    <cfRule type="cellIs" dxfId="399" priority="502" stopIfTrue="1" operator="greaterThan">
      <formula>4</formula>
    </cfRule>
  </conditionalFormatting>
  <conditionalFormatting sqref="L43:L44">
    <cfRule type="cellIs" dxfId="398" priority="501" stopIfTrue="1" operator="greaterThan">
      <formula>2</formula>
    </cfRule>
  </conditionalFormatting>
  <conditionalFormatting sqref="I43:I44">
    <cfRule type="cellIs" dxfId="397" priority="499" stopIfTrue="1" operator="equal">
      <formula>""</formula>
    </cfRule>
    <cfRule type="cellIs" dxfId="396" priority="500" stopIfTrue="1" operator="lessThan">
      <formula>$H43</formula>
    </cfRule>
  </conditionalFormatting>
  <conditionalFormatting sqref="J43:J44">
    <cfRule type="expression" dxfId="395" priority="498" stopIfTrue="1">
      <formula>AND(J43&lt;&gt;"",OR(AND(P43&lt;&gt;"Yes",J43&gt;0.04),J43&lt;0.003))</formula>
    </cfRule>
  </conditionalFormatting>
  <conditionalFormatting sqref="D45:D46">
    <cfRule type="cellIs" dxfId="394" priority="497" stopIfTrue="1" operator="greaterThan">
      <formula>6</formula>
    </cfRule>
  </conditionalFormatting>
  <conditionalFormatting sqref="E45:F46">
    <cfRule type="expression" dxfId="393" priority="496" stopIfTrue="1">
      <formula>AND(E45&lt;&gt;"",E45&lt;3)</formula>
    </cfRule>
  </conditionalFormatting>
  <conditionalFormatting sqref="N45:N46">
    <cfRule type="cellIs" dxfId="392" priority="495" stopIfTrue="1" operator="greaterThan">
      <formula>4</formula>
    </cfRule>
  </conditionalFormatting>
  <conditionalFormatting sqref="L45:L46">
    <cfRule type="cellIs" dxfId="391" priority="494" stopIfTrue="1" operator="greaterThan">
      <formula>2</formula>
    </cfRule>
  </conditionalFormatting>
  <conditionalFormatting sqref="J45:J46">
    <cfRule type="expression" dxfId="390" priority="492" stopIfTrue="1">
      <formula>AND(J45&lt;&gt;"",OR(AND(P45&lt;&gt;"Yes",J45&gt;0.04),J45&lt;0.003))</formula>
    </cfRule>
  </conditionalFormatting>
  <conditionalFormatting sqref="I45:I46">
    <cfRule type="cellIs" dxfId="389" priority="491" stopIfTrue="1" operator="equal">
      <formula>""</formula>
    </cfRule>
    <cfRule type="cellIs" dxfId="388" priority="493" stopIfTrue="1" operator="lessThan">
      <formula>$H45</formula>
    </cfRule>
  </conditionalFormatting>
  <conditionalFormatting sqref="D47:D48">
    <cfRule type="cellIs" dxfId="387" priority="490" stopIfTrue="1" operator="greaterThan">
      <formula>6</formula>
    </cfRule>
  </conditionalFormatting>
  <conditionalFormatting sqref="E47:F48">
    <cfRule type="expression" dxfId="386" priority="489" stopIfTrue="1">
      <formula>AND(E47&lt;&gt;"",E47&lt;3)</formula>
    </cfRule>
  </conditionalFormatting>
  <conditionalFormatting sqref="N47:N48">
    <cfRule type="cellIs" dxfId="385" priority="488" stopIfTrue="1" operator="greaterThan">
      <formula>4</formula>
    </cfRule>
  </conditionalFormatting>
  <conditionalFormatting sqref="L47:L48">
    <cfRule type="cellIs" dxfId="384" priority="487" stopIfTrue="1" operator="greaterThan">
      <formula>2</formula>
    </cfRule>
  </conditionalFormatting>
  <conditionalFormatting sqref="I47:I48">
    <cfRule type="cellIs" dxfId="383" priority="485" stopIfTrue="1" operator="equal">
      <formula>""</formula>
    </cfRule>
    <cfRule type="cellIs" dxfId="382" priority="486" stopIfTrue="1" operator="lessThan">
      <formula>$H47</formula>
    </cfRule>
  </conditionalFormatting>
  <conditionalFormatting sqref="J47:J48">
    <cfRule type="expression" dxfId="381" priority="484" stopIfTrue="1">
      <formula>AND(J47&lt;&gt;"",OR(AND(P47&lt;&gt;"Yes",J47&gt;0.04),J47&lt;0.003))</formula>
    </cfRule>
  </conditionalFormatting>
  <conditionalFormatting sqref="D49:D50">
    <cfRule type="cellIs" dxfId="380" priority="483" stopIfTrue="1" operator="greaterThan">
      <formula>6</formula>
    </cfRule>
  </conditionalFormatting>
  <conditionalFormatting sqref="E49:F50">
    <cfRule type="expression" dxfId="379" priority="482" stopIfTrue="1">
      <formula>AND(E49&lt;&gt;"",E49&lt;3)</formula>
    </cfRule>
  </conditionalFormatting>
  <conditionalFormatting sqref="N49:N50">
    <cfRule type="cellIs" dxfId="378" priority="481" stopIfTrue="1" operator="greaterThan">
      <formula>4</formula>
    </cfRule>
  </conditionalFormatting>
  <conditionalFormatting sqref="L49:L50">
    <cfRule type="cellIs" dxfId="377" priority="480" stopIfTrue="1" operator="greaterThan">
      <formula>2</formula>
    </cfRule>
  </conditionalFormatting>
  <conditionalFormatting sqref="I49:I50">
    <cfRule type="cellIs" dxfId="376" priority="478" stopIfTrue="1" operator="equal">
      <formula>""</formula>
    </cfRule>
    <cfRule type="cellIs" dxfId="375" priority="479" stopIfTrue="1" operator="lessThan">
      <formula>$H49</formula>
    </cfRule>
  </conditionalFormatting>
  <conditionalFormatting sqref="J49:J50">
    <cfRule type="expression" dxfId="374" priority="477" stopIfTrue="1">
      <formula>AND(J49&lt;&gt;"",OR(AND(P49&lt;&gt;"Yes",J49&gt;0.04),J49&lt;0.003))</formula>
    </cfRule>
  </conditionalFormatting>
  <conditionalFormatting sqref="N51:N52">
    <cfRule type="cellIs" dxfId="373" priority="476" stopIfTrue="1" operator="greaterThan">
      <formula>4</formula>
    </cfRule>
  </conditionalFormatting>
  <conditionalFormatting sqref="L51:L52">
    <cfRule type="cellIs" dxfId="372" priority="475" stopIfTrue="1" operator="greaterThan">
      <formula>2</formula>
    </cfRule>
  </conditionalFormatting>
  <conditionalFormatting sqref="I51:I52">
    <cfRule type="cellIs" dxfId="371" priority="473" stopIfTrue="1" operator="equal">
      <formula>""</formula>
    </cfRule>
    <cfRule type="cellIs" dxfId="370" priority="474" stopIfTrue="1" operator="lessThan">
      <formula>$H51</formula>
    </cfRule>
  </conditionalFormatting>
  <conditionalFormatting sqref="J51:J52">
    <cfRule type="expression" dxfId="369" priority="472" stopIfTrue="1">
      <formula>AND(J51&lt;&gt;"",OR(AND(P51&lt;&gt;"Yes",J51&gt;0.04),J51&lt;0.003))</formula>
    </cfRule>
  </conditionalFormatting>
  <conditionalFormatting sqref="D51:D52">
    <cfRule type="cellIs" dxfId="368" priority="471" stopIfTrue="1" operator="greaterThan">
      <formula>6</formula>
    </cfRule>
  </conditionalFormatting>
  <conditionalFormatting sqref="E51:F52">
    <cfRule type="expression" dxfId="367" priority="470" stopIfTrue="1">
      <formula>AND(E51&lt;&gt;"",E51&lt;3)</formula>
    </cfRule>
  </conditionalFormatting>
  <conditionalFormatting sqref="D53:D58">
    <cfRule type="cellIs" dxfId="366" priority="469" stopIfTrue="1" operator="greaterThan">
      <formula>6</formula>
    </cfRule>
  </conditionalFormatting>
  <conditionalFormatting sqref="E53:F58">
    <cfRule type="expression" dxfId="365" priority="468" stopIfTrue="1">
      <formula>AND(E53&lt;&gt;"",E53&lt;3)</formula>
    </cfRule>
  </conditionalFormatting>
  <conditionalFormatting sqref="N53:N58">
    <cfRule type="cellIs" dxfId="364" priority="467" stopIfTrue="1" operator="greaterThan">
      <formula>4</formula>
    </cfRule>
  </conditionalFormatting>
  <conditionalFormatting sqref="L53:L58">
    <cfRule type="cellIs" dxfId="363" priority="466" stopIfTrue="1" operator="greaterThan">
      <formula>2</formula>
    </cfRule>
  </conditionalFormatting>
  <conditionalFormatting sqref="I53:I58">
    <cfRule type="cellIs" dxfId="362" priority="464" stopIfTrue="1" operator="equal">
      <formula>""</formula>
    </cfRule>
    <cfRule type="cellIs" dxfId="361" priority="465" stopIfTrue="1" operator="lessThan">
      <formula>$H53</formula>
    </cfRule>
  </conditionalFormatting>
  <conditionalFormatting sqref="J53:J58">
    <cfRule type="expression" dxfId="360" priority="463" stopIfTrue="1">
      <formula>AND(J53&lt;&gt;"",OR(AND(P53&lt;&gt;"Yes",J53&gt;0.04),J53&lt;0.003))</formula>
    </cfRule>
  </conditionalFormatting>
  <conditionalFormatting sqref="D59:D60">
    <cfRule type="cellIs" dxfId="359" priority="462" stopIfTrue="1" operator="greaterThan">
      <formula>6</formula>
    </cfRule>
  </conditionalFormatting>
  <conditionalFormatting sqref="E59:F60">
    <cfRule type="expression" dxfId="358" priority="461" stopIfTrue="1">
      <formula>AND(E59&lt;&gt;"",E59&lt;3)</formula>
    </cfRule>
  </conditionalFormatting>
  <conditionalFormatting sqref="N59:N60">
    <cfRule type="cellIs" dxfId="357" priority="460" stopIfTrue="1" operator="greaterThan">
      <formula>4</formula>
    </cfRule>
  </conditionalFormatting>
  <conditionalFormatting sqref="L59:L60">
    <cfRule type="cellIs" dxfId="356" priority="459" stopIfTrue="1" operator="greaterThan">
      <formula>2</formula>
    </cfRule>
  </conditionalFormatting>
  <conditionalFormatting sqref="J59:J60">
    <cfRule type="expression" dxfId="355" priority="457" stopIfTrue="1">
      <formula>AND(J59&lt;&gt;"",OR(AND(P59&lt;&gt;"Yes",J59&gt;0.04),J59&lt;0.003))</formula>
    </cfRule>
  </conditionalFormatting>
  <conditionalFormatting sqref="I59:I60">
    <cfRule type="cellIs" dxfId="354" priority="456" stopIfTrue="1" operator="equal">
      <formula>""</formula>
    </cfRule>
    <cfRule type="cellIs" dxfId="353" priority="458" stopIfTrue="1" operator="lessThan">
      <formula>$H59</formula>
    </cfRule>
  </conditionalFormatting>
  <conditionalFormatting sqref="D74:D85">
    <cfRule type="cellIs" dxfId="352" priority="455" stopIfTrue="1" operator="greaterThan">
      <formula>6</formula>
    </cfRule>
  </conditionalFormatting>
  <conditionalFormatting sqref="E74:F85">
    <cfRule type="expression" dxfId="351" priority="454" stopIfTrue="1">
      <formula>AND(E74&lt;&gt;"",E74&lt;3)</formula>
    </cfRule>
  </conditionalFormatting>
  <conditionalFormatting sqref="N74:N85">
    <cfRule type="cellIs" dxfId="350" priority="453" stopIfTrue="1" operator="greaterThan">
      <formula>4</formula>
    </cfRule>
  </conditionalFormatting>
  <conditionalFormatting sqref="L74:L85">
    <cfRule type="cellIs" dxfId="349" priority="452" stopIfTrue="1" operator="greaterThan">
      <formula>2</formula>
    </cfRule>
  </conditionalFormatting>
  <conditionalFormatting sqref="I74:I85">
    <cfRule type="cellIs" dxfId="348" priority="450" stopIfTrue="1" operator="equal">
      <formula>""</formula>
    </cfRule>
    <cfRule type="cellIs" dxfId="347" priority="451" stopIfTrue="1" operator="lessThan">
      <formula>$H74</formula>
    </cfRule>
  </conditionalFormatting>
  <conditionalFormatting sqref="J74:J85">
    <cfRule type="expression" dxfId="346" priority="449" stopIfTrue="1">
      <formula>AND(J74&lt;&gt;"",OR(AND(P74&lt;&gt;"Yes",J74&gt;0.04),J74&lt;0.003))</formula>
    </cfRule>
  </conditionalFormatting>
  <conditionalFormatting sqref="D86:D96">
    <cfRule type="cellIs" dxfId="345" priority="448" stopIfTrue="1" operator="greaterThan">
      <formula>6</formula>
    </cfRule>
  </conditionalFormatting>
  <conditionalFormatting sqref="E86:F96">
    <cfRule type="expression" dxfId="344" priority="447" stopIfTrue="1">
      <formula>AND(E86&lt;&gt;"",E86&lt;3)</formula>
    </cfRule>
  </conditionalFormatting>
  <conditionalFormatting sqref="N86:N96">
    <cfRule type="cellIs" dxfId="343" priority="446" stopIfTrue="1" operator="greaterThan">
      <formula>4</formula>
    </cfRule>
  </conditionalFormatting>
  <conditionalFormatting sqref="L86:L96">
    <cfRule type="cellIs" dxfId="342" priority="445" stopIfTrue="1" operator="greaterThan">
      <formula>2</formula>
    </cfRule>
  </conditionalFormatting>
  <conditionalFormatting sqref="I86:I96">
    <cfRule type="cellIs" dxfId="341" priority="443" stopIfTrue="1" operator="equal">
      <formula>""</formula>
    </cfRule>
    <cfRule type="cellIs" dxfId="340" priority="444" stopIfTrue="1" operator="lessThan">
      <formula>$H86</formula>
    </cfRule>
  </conditionalFormatting>
  <conditionalFormatting sqref="J86:J96">
    <cfRule type="expression" dxfId="339" priority="442" stopIfTrue="1">
      <formula>AND(J86&lt;&gt;"",OR(AND(P86&lt;&gt;"Yes",J86&gt;0.04),J86&lt;0.003))</formula>
    </cfRule>
  </conditionalFormatting>
  <conditionalFormatting sqref="D96 D100:D101 D98">
    <cfRule type="cellIs" dxfId="338" priority="441" stopIfTrue="1" operator="greaterThan">
      <formula>6</formula>
    </cfRule>
  </conditionalFormatting>
  <conditionalFormatting sqref="E96:F96 E100:F101 E98:F98">
    <cfRule type="expression" dxfId="337" priority="440" stopIfTrue="1">
      <formula>AND(E96&lt;&gt;"",E96&lt;3)</formula>
    </cfRule>
  </conditionalFormatting>
  <conditionalFormatting sqref="N96 N100:N101 N98">
    <cfRule type="cellIs" dxfId="336" priority="439" stopIfTrue="1" operator="greaterThan">
      <formula>4</formula>
    </cfRule>
  </conditionalFormatting>
  <conditionalFormatting sqref="L96 L100:L101 L98">
    <cfRule type="cellIs" dxfId="335" priority="438" stopIfTrue="1" operator="greaterThan">
      <formula>2</formula>
    </cfRule>
  </conditionalFormatting>
  <conditionalFormatting sqref="D102 D104:D105">
    <cfRule type="cellIs" dxfId="334" priority="434" stopIfTrue="1" operator="greaterThan">
      <formula>6</formula>
    </cfRule>
  </conditionalFormatting>
  <conditionalFormatting sqref="E102:F102 E104:F105">
    <cfRule type="expression" dxfId="333" priority="433" stopIfTrue="1">
      <formula>AND(E102&lt;&gt;"",E102&lt;3)</formula>
    </cfRule>
  </conditionalFormatting>
  <conditionalFormatting sqref="N102 N104:N105">
    <cfRule type="cellIs" dxfId="332" priority="432" stopIfTrue="1" operator="greaterThan">
      <formula>4</formula>
    </cfRule>
  </conditionalFormatting>
  <conditionalFormatting sqref="L102 L104:L105">
    <cfRule type="cellIs" dxfId="331" priority="431" stopIfTrue="1" operator="greaterThan">
      <formula>2</formula>
    </cfRule>
  </conditionalFormatting>
  <conditionalFormatting sqref="J102 J104:J105">
    <cfRule type="expression" dxfId="330" priority="429" stopIfTrue="1">
      <formula>AND(J102&lt;&gt;"",OR(AND(P102&lt;&gt;"Yes",J102&gt;0.04),J102&lt;0.003))</formula>
    </cfRule>
  </conditionalFormatting>
  <conditionalFormatting sqref="D106:D107">
    <cfRule type="cellIs" dxfId="329" priority="427" stopIfTrue="1" operator="greaterThan">
      <formula>6</formula>
    </cfRule>
  </conditionalFormatting>
  <conditionalFormatting sqref="E106:F107">
    <cfRule type="expression" dxfId="328" priority="426" stopIfTrue="1">
      <formula>AND(E106&lt;&gt;"",E106&lt;3)</formula>
    </cfRule>
  </conditionalFormatting>
  <conditionalFormatting sqref="N106:N107">
    <cfRule type="cellIs" dxfId="327" priority="425" stopIfTrue="1" operator="greaterThan">
      <formula>4</formula>
    </cfRule>
  </conditionalFormatting>
  <conditionalFormatting sqref="L106:L107">
    <cfRule type="cellIs" dxfId="326" priority="424" stopIfTrue="1" operator="greaterThan">
      <formula>2</formula>
    </cfRule>
  </conditionalFormatting>
  <conditionalFormatting sqref="J106:J107">
    <cfRule type="expression" dxfId="325" priority="421" stopIfTrue="1">
      <formula>AND(J106&lt;&gt;"",OR(AND(P106&lt;&gt;"Yes",J106&gt;0.04),J106&lt;0.003))</formula>
    </cfRule>
  </conditionalFormatting>
  <conditionalFormatting sqref="N131">
    <cfRule type="cellIs" dxfId="324" priority="406" stopIfTrue="1" operator="greaterThan">
      <formula>4</formula>
    </cfRule>
  </conditionalFormatting>
  <conditionalFormatting sqref="L131">
    <cfRule type="cellIs" dxfId="323" priority="405" stopIfTrue="1" operator="greaterThan">
      <formula>2</formula>
    </cfRule>
  </conditionalFormatting>
  <conditionalFormatting sqref="J131">
    <cfRule type="expression" dxfId="322" priority="403" stopIfTrue="1">
      <formula>AND(J131&lt;&gt;"",OR(AND(P131&lt;&gt;"Yes",J131&gt;0.04),J131&lt;0.003))</formula>
    </cfRule>
  </conditionalFormatting>
  <conditionalFormatting sqref="D131">
    <cfRule type="cellIs" dxfId="321" priority="401" stopIfTrue="1" operator="greaterThan">
      <formula>6</formula>
    </cfRule>
  </conditionalFormatting>
  <conditionalFormatting sqref="E131:F131">
    <cfRule type="expression" dxfId="320" priority="400" stopIfTrue="1">
      <formula>AND(E131&lt;&gt;"",E131&lt;3)</formula>
    </cfRule>
  </conditionalFormatting>
  <conditionalFormatting sqref="D133">
    <cfRule type="cellIs" dxfId="319" priority="398" stopIfTrue="1" operator="greaterThan">
      <formula>6</formula>
    </cfRule>
  </conditionalFormatting>
  <conditionalFormatting sqref="D135:D136">
    <cfRule type="cellIs" dxfId="318" priority="397" stopIfTrue="1" operator="greaterThan">
      <formula>6</formula>
    </cfRule>
  </conditionalFormatting>
  <conditionalFormatting sqref="D137">
    <cfRule type="cellIs" dxfId="317" priority="395" stopIfTrue="1" operator="greaterThan">
      <formula>6</formula>
    </cfRule>
  </conditionalFormatting>
  <conditionalFormatting sqref="D139 D141 D143">
    <cfRule type="cellIs" dxfId="316" priority="389" stopIfTrue="1" operator="greaterThan">
      <formula>6</formula>
    </cfRule>
  </conditionalFormatting>
  <conditionalFormatting sqref="E139:F139 E141:F141 E143:F143">
    <cfRule type="expression" dxfId="315" priority="388" stopIfTrue="1">
      <formula>AND(E139&lt;&gt;"",E139&lt;3)</formula>
    </cfRule>
  </conditionalFormatting>
  <conditionalFormatting sqref="N139 N141 N143">
    <cfRule type="cellIs" dxfId="314" priority="387" stopIfTrue="1" operator="greaterThan">
      <formula>4</formula>
    </cfRule>
  </conditionalFormatting>
  <conditionalFormatting sqref="L139 L143 L141">
    <cfRule type="cellIs" dxfId="313" priority="386" stopIfTrue="1" operator="greaterThan">
      <formula>2</formula>
    </cfRule>
  </conditionalFormatting>
  <conditionalFormatting sqref="J139 J141 J143">
    <cfRule type="expression" dxfId="312" priority="384" stopIfTrue="1">
      <formula>AND(J139&lt;&gt;"",OR(AND(P139&lt;&gt;"Yes",J139&gt;0.04),J139&lt;0.003))</formula>
    </cfRule>
  </conditionalFormatting>
  <conditionalFormatting sqref="E145:F145">
    <cfRule type="expression" dxfId="311" priority="382" stopIfTrue="1">
      <formula>AND(E145&lt;&gt;"",E145&lt;3)</formula>
    </cfRule>
  </conditionalFormatting>
  <conditionalFormatting sqref="D145">
    <cfRule type="cellIs" dxfId="310" priority="381" stopIfTrue="1" operator="greaterThan">
      <formula>6</formula>
    </cfRule>
  </conditionalFormatting>
  <conditionalFormatting sqref="N145">
    <cfRule type="cellIs" dxfId="309" priority="380" stopIfTrue="1" operator="greaterThan">
      <formula>4</formula>
    </cfRule>
  </conditionalFormatting>
  <conditionalFormatting sqref="L145">
    <cfRule type="cellIs" dxfId="308" priority="379" stopIfTrue="1" operator="greaterThan">
      <formula>2</formula>
    </cfRule>
  </conditionalFormatting>
  <conditionalFormatting sqref="J145">
    <cfRule type="expression" dxfId="307" priority="376" stopIfTrue="1">
      <formula>AND(J145&lt;&gt;"",OR(AND(P145&lt;&gt;"Yes",J145&gt;0.04),J145&lt;0.003))</formula>
    </cfRule>
  </conditionalFormatting>
  <conditionalFormatting sqref="D147">
    <cfRule type="cellIs" dxfId="306" priority="375" stopIfTrue="1" operator="greaterThan">
      <formula>6</formula>
    </cfRule>
  </conditionalFormatting>
  <conditionalFormatting sqref="E147:F147">
    <cfRule type="expression" dxfId="305" priority="374" stopIfTrue="1">
      <formula>AND(E147&lt;&gt;"",E147&lt;3)</formula>
    </cfRule>
  </conditionalFormatting>
  <conditionalFormatting sqref="N147">
    <cfRule type="cellIs" dxfId="304" priority="373" stopIfTrue="1" operator="greaterThan">
      <formula>4</formula>
    </cfRule>
  </conditionalFormatting>
  <conditionalFormatting sqref="L147">
    <cfRule type="cellIs" dxfId="303" priority="372" stopIfTrue="1" operator="greaterThan">
      <formula>2</formula>
    </cfRule>
  </conditionalFormatting>
  <conditionalFormatting sqref="J147">
    <cfRule type="expression" dxfId="302" priority="370" stopIfTrue="1">
      <formula>AND(J147&lt;&gt;"",OR(AND(P147&lt;&gt;"Yes",J147&gt;0.04),J147&lt;0.003))</formula>
    </cfRule>
  </conditionalFormatting>
  <conditionalFormatting sqref="E149:F149">
    <cfRule type="expression" dxfId="301" priority="368" stopIfTrue="1">
      <formula>AND(E149&lt;&gt;"",E149&lt;3)</formula>
    </cfRule>
  </conditionalFormatting>
  <conditionalFormatting sqref="D149">
    <cfRule type="cellIs" dxfId="300" priority="367" stopIfTrue="1" operator="greaterThan">
      <formula>6</formula>
    </cfRule>
  </conditionalFormatting>
  <conditionalFormatting sqref="N149">
    <cfRule type="cellIs" dxfId="299" priority="366" stopIfTrue="1" operator="greaterThan">
      <formula>4</formula>
    </cfRule>
  </conditionalFormatting>
  <conditionalFormatting sqref="L149">
    <cfRule type="cellIs" dxfId="298" priority="365" stopIfTrue="1" operator="greaterThan">
      <formula>2</formula>
    </cfRule>
  </conditionalFormatting>
  <conditionalFormatting sqref="J149">
    <cfRule type="expression" dxfId="297" priority="362" stopIfTrue="1">
      <formula>AND(J149&lt;&gt;"",OR(AND(P149&lt;&gt;"Yes",J149&gt;0.04),J149&lt;0.003))</formula>
    </cfRule>
  </conditionalFormatting>
  <conditionalFormatting sqref="D151:D152">
    <cfRule type="cellIs" dxfId="296" priority="361" stopIfTrue="1" operator="greaterThan">
      <formula>6</formula>
    </cfRule>
  </conditionalFormatting>
  <conditionalFormatting sqref="E151:F152">
    <cfRule type="expression" dxfId="295" priority="360" stopIfTrue="1">
      <formula>AND(E151&lt;&gt;"",E151&lt;3)</formula>
    </cfRule>
  </conditionalFormatting>
  <conditionalFormatting sqref="N151:N152">
    <cfRule type="cellIs" dxfId="294" priority="359" stopIfTrue="1" operator="greaterThan">
      <formula>4</formula>
    </cfRule>
  </conditionalFormatting>
  <conditionalFormatting sqref="L151:L152">
    <cfRule type="cellIs" dxfId="293" priority="358" stopIfTrue="1" operator="greaterThan">
      <formula>2</formula>
    </cfRule>
  </conditionalFormatting>
  <conditionalFormatting sqref="J151:J152">
    <cfRule type="expression" dxfId="292" priority="355" stopIfTrue="1">
      <formula>AND(J151&lt;&gt;"",OR(AND(P151&lt;&gt;"Yes",J151&gt;0.04),J151&lt;0.003))</formula>
    </cfRule>
  </conditionalFormatting>
  <conditionalFormatting sqref="D153:D158">
    <cfRule type="cellIs" dxfId="291" priority="354" stopIfTrue="1" operator="greaterThan">
      <formula>6</formula>
    </cfRule>
  </conditionalFormatting>
  <conditionalFormatting sqref="E153:F158">
    <cfRule type="expression" dxfId="290" priority="353" stopIfTrue="1">
      <formula>AND(E153&lt;&gt;"",E153&lt;3)</formula>
    </cfRule>
  </conditionalFormatting>
  <conditionalFormatting sqref="N153:N158">
    <cfRule type="cellIs" dxfId="289" priority="352" stopIfTrue="1" operator="greaterThan">
      <formula>4</formula>
    </cfRule>
  </conditionalFormatting>
  <conditionalFormatting sqref="L153:L158">
    <cfRule type="cellIs" dxfId="288" priority="351" stopIfTrue="1" operator="greaterThan">
      <formula>2</formula>
    </cfRule>
  </conditionalFormatting>
  <conditionalFormatting sqref="J153:J158">
    <cfRule type="expression" dxfId="287" priority="348" stopIfTrue="1">
      <formula>AND(J153&lt;&gt;"",OR(AND(P153&lt;&gt;"Yes",J153&gt;0.04),J153&lt;0.003))</formula>
    </cfRule>
  </conditionalFormatting>
  <conditionalFormatting sqref="D159:D160">
    <cfRule type="cellIs" dxfId="286" priority="347" stopIfTrue="1" operator="greaterThan">
      <formula>6</formula>
    </cfRule>
  </conditionalFormatting>
  <conditionalFormatting sqref="E159:F160">
    <cfRule type="expression" dxfId="285" priority="346" stopIfTrue="1">
      <formula>AND(E159&lt;&gt;"",E159&lt;3)</formula>
    </cfRule>
  </conditionalFormatting>
  <conditionalFormatting sqref="N159:N160">
    <cfRule type="cellIs" dxfId="284" priority="345" stopIfTrue="1" operator="greaterThan">
      <formula>4</formula>
    </cfRule>
  </conditionalFormatting>
  <conditionalFormatting sqref="L159:L160">
    <cfRule type="cellIs" dxfId="283" priority="344" stopIfTrue="1" operator="greaterThan">
      <formula>2</formula>
    </cfRule>
  </conditionalFormatting>
  <conditionalFormatting sqref="J159:J160">
    <cfRule type="expression" dxfId="282" priority="342" stopIfTrue="1">
      <formula>AND(J159&lt;&gt;"",OR(AND(P159&lt;&gt;"Yes",J159&gt;0.04),J159&lt;0.003))</formula>
    </cfRule>
  </conditionalFormatting>
  <conditionalFormatting sqref="E161:F162">
    <cfRule type="expression" dxfId="281" priority="340" stopIfTrue="1">
      <formula>AND(E161&lt;&gt;"",E161&lt;3)</formula>
    </cfRule>
  </conditionalFormatting>
  <conditionalFormatting sqref="D161:D162">
    <cfRule type="cellIs" dxfId="280" priority="339" stopIfTrue="1" operator="greaterThan">
      <formula>6</formula>
    </cfRule>
  </conditionalFormatting>
  <conditionalFormatting sqref="N161:N162">
    <cfRule type="cellIs" dxfId="279" priority="338" stopIfTrue="1" operator="greaterThan">
      <formula>4</formula>
    </cfRule>
  </conditionalFormatting>
  <conditionalFormatting sqref="L161:L162">
    <cfRule type="cellIs" dxfId="278" priority="337" stopIfTrue="1" operator="greaterThan">
      <formula>2</formula>
    </cfRule>
  </conditionalFormatting>
  <conditionalFormatting sqref="J161:J162">
    <cfRule type="expression" dxfId="277" priority="334" stopIfTrue="1">
      <formula>AND(J161&lt;&gt;"",OR(AND(P161&lt;&gt;"Yes",J161&gt;0.04),J161&lt;0.003))</formula>
    </cfRule>
  </conditionalFormatting>
  <conditionalFormatting sqref="D192 D194">
    <cfRule type="cellIs" dxfId="276" priority="326" stopIfTrue="1" operator="greaterThan">
      <formula>6</formula>
    </cfRule>
  </conditionalFormatting>
  <conditionalFormatting sqref="E192:F192 E194:F194">
    <cfRule type="expression" dxfId="275" priority="325" stopIfTrue="1">
      <formula>AND(E192&lt;&gt;"",E192&lt;3)</formula>
    </cfRule>
  </conditionalFormatting>
  <conditionalFormatting sqref="D196">
    <cfRule type="cellIs" dxfId="274" priority="324" stopIfTrue="1" operator="greaterThan">
      <formula>6</formula>
    </cfRule>
  </conditionalFormatting>
  <conditionalFormatting sqref="E196:F196">
    <cfRule type="expression" dxfId="273" priority="323" stopIfTrue="1">
      <formula>AND(E196&lt;&gt;"",E196&lt;3)</formula>
    </cfRule>
  </conditionalFormatting>
  <conditionalFormatting sqref="N196">
    <cfRule type="cellIs" dxfId="272" priority="322" stopIfTrue="1" operator="greaterThan">
      <formula>4</formula>
    </cfRule>
  </conditionalFormatting>
  <conditionalFormatting sqref="L196">
    <cfRule type="cellIs" dxfId="271" priority="321" stopIfTrue="1" operator="greaterThan">
      <formula>2</formula>
    </cfRule>
  </conditionalFormatting>
  <conditionalFormatting sqref="J196">
    <cfRule type="expression" dxfId="270" priority="318" stopIfTrue="1">
      <formula>AND(J196&lt;&gt;"",OR(AND(P196&lt;&gt;"Yes",J196&gt;0.04),J196&lt;0.003))</formula>
    </cfRule>
  </conditionalFormatting>
  <conditionalFormatting sqref="D202:D205">
    <cfRule type="cellIs" dxfId="269" priority="279" stopIfTrue="1" operator="greaterThan">
      <formula>6</formula>
    </cfRule>
  </conditionalFormatting>
  <conditionalFormatting sqref="E202:F205">
    <cfRule type="expression" dxfId="268" priority="278" stopIfTrue="1">
      <formula>AND(E202&lt;&gt;"",E202&lt;3)</formula>
    </cfRule>
  </conditionalFormatting>
  <conditionalFormatting sqref="D206:D209">
    <cfRule type="cellIs" dxfId="267" priority="277" stopIfTrue="1" operator="greaterThan">
      <formula>6</formula>
    </cfRule>
  </conditionalFormatting>
  <conditionalFormatting sqref="E206:F209">
    <cfRule type="expression" dxfId="266" priority="276" stopIfTrue="1">
      <formula>AND(E206&lt;&gt;"",E206&lt;3)</formula>
    </cfRule>
  </conditionalFormatting>
  <conditionalFormatting sqref="D210:D213">
    <cfRule type="cellIs" dxfId="265" priority="275" stopIfTrue="1" operator="greaterThan">
      <formula>6</formula>
    </cfRule>
  </conditionalFormatting>
  <conditionalFormatting sqref="E210:F213">
    <cfRule type="expression" dxfId="264" priority="274" stopIfTrue="1">
      <formula>AND(E210&lt;&gt;"",E210&lt;3)</formula>
    </cfRule>
  </conditionalFormatting>
  <conditionalFormatting sqref="D227">
    <cfRule type="cellIs" dxfId="263" priority="273" stopIfTrue="1" operator="greaterThan">
      <formula>6</formula>
    </cfRule>
  </conditionalFormatting>
  <conditionalFormatting sqref="E227:F227">
    <cfRule type="expression" dxfId="262" priority="272" stopIfTrue="1">
      <formula>AND(E227&lt;&gt;"",E227&lt;3)</formula>
    </cfRule>
  </conditionalFormatting>
  <conditionalFormatting sqref="N202:N205">
    <cfRule type="cellIs" dxfId="261" priority="249" stopIfTrue="1" operator="greaterThan">
      <formula>4</formula>
    </cfRule>
  </conditionalFormatting>
  <conditionalFormatting sqref="L202:L205">
    <cfRule type="cellIs" dxfId="260" priority="248" stopIfTrue="1" operator="greaterThan">
      <formula>2</formula>
    </cfRule>
  </conditionalFormatting>
  <conditionalFormatting sqref="J202:J205">
    <cfRule type="expression" dxfId="259" priority="245" stopIfTrue="1">
      <formula>AND(J202&lt;&gt;"",OR(AND(P202&lt;&gt;"Yes",J202&gt;0.04),J202&lt;0.003))</formula>
    </cfRule>
  </conditionalFormatting>
  <conditionalFormatting sqref="N206:N209">
    <cfRule type="cellIs" dxfId="258" priority="239" stopIfTrue="1" operator="greaterThan">
      <formula>4</formula>
    </cfRule>
  </conditionalFormatting>
  <conditionalFormatting sqref="L206:L209">
    <cfRule type="cellIs" dxfId="257" priority="238" stopIfTrue="1" operator="greaterThan">
      <formula>2</formula>
    </cfRule>
  </conditionalFormatting>
  <conditionalFormatting sqref="J206:J209">
    <cfRule type="expression" dxfId="256" priority="235" stopIfTrue="1">
      <formula>AND(J206&lt;&gt;"",OR(AND(P206&lt;&gt;"Yes",J206&gt;0.04),J206&lt;0.003))</formula>
    </cfRule>
  </conditionalFormatting>
  <conditionalFormatting sqref="N210:N213">
    <cfRule type="cellIs" dxfId="255" priority="234" stopIfTrue="1" operator="greaterThan">
      <formula>4</formula>
    </cfRule>
  </conditionalFormatting>
  <conditionalFormatting sqref="L210:L213">
    <cfRule type="cellIs" dxfId="254" priority="233" stopIfTrue="1" operator="greaterThan">
      <formula>2</formula>
    </cfRule>
  </conditionalFormatting>
  <conditionalFormatting sqref="J210:J213">
    <cfRule type="expression" dxfId="253" priority="231" stopIfTrue="1">
      <formula>AND(J210&lt;&gt;"",OR(AND(P210&lt;&gt;"Yes",J210&gt;0.04),J210&lt;0.003))</formula>
    </cfRule>
  </conditionalFormatting>
  <conditionalFormatting sqref="N227">
    <cfRule type="cellIs" dxfId="252" priority="229" stopIfTrue="1" operator="greaterThan">
      <formula>4</formula>
    </cfRule>
  </conditionalFormatting>
  <conditionalFormatting sqref="L227">
    <cfRule type="cellIs" dxfId="251" priority="228" stopIfTrue="1" operator="greaterThan">
      <formula>2</formula>
    </cfRule>
  </conditionalFormatting>
  <conditionalFormatting sqref="J227">
    <cfRule type="expression" dxfId="250" priority="225" stopIfTrue="1">
      <formula>AND(J227&lt;&gt;"",OR(AND(P227&lt;&gt;"Yes",J227&gt;0.04),J227&lt;0.003))</formula>
    </cfRule>
  </conditionalFormatting>
  <conditionalFormatting sqref="E198:F198 E200:F201">
    <cfRule type="expression" dxfId="249" priority="219" stopIfTrue="1">
      <formula>AND(E198&lt;&gt;"",E198&lt;3)</formula>
    </cfRule>
  </conditionalFormatting>
  <conditionalFormatting sqref="D198">
    <cfRule type="cellIs" dxfId="248" priority="218" stopIfTrue="1" operator="greaterThan">
      <formula>6</formula>
    </cfRule>
  </conditionalFormatting>
  <conditionalFormatting sqref="D200:D201">
    <cfRule type="cellIs" dxfId="247" priority="217" stopIfTrue="1" operator="greaterThan">
      <formula>6</formula>
    </cfRule>
  </conditionalFormatting>
  <conditionalFormatting sqref="N198 N200:N201">
    <cfRule type="cellIs" dxfId="246" priority="216" stopIfTrue="1" operator="greaterThan">
      <formula>4</formula>
    </cfRule>
  </conditionalFormatting>
  <conditionalFormatting sqref="L198 L200:L201">
    <cfRule type="cellIs" dxfId="245" priority="215" stopIfTrue="1" operator="greaterThan">
      <formula>2</formula>
    </cfRule>
  </conditionalFormatting>
  <conditionalFormatting sqref="J198 J200:J201">
    <cfRule type="expression" dxfId="244" priority="212" stopIfTrue="1">
      <formula>AND(J198&lt;&gt;"",OR(AND(P198&lt;&gt;"Yes",J198&gt;0.04),J198&lt;0.003))</formula>
    </cfRule>
  </conditionalFormatting>
  <conditionalFormatting sqref="E229:F229 E231:F231">
    <cfRule type="expression" dxfId="243" priority="211" stopIfTrue="1">
      <formula>AND(E229&lt;&gt;"",E229&lt;3)</formula>
    </cfRule>
  </conditionalFormatting>
  <conditionalFormatting sqref="D229">
    <cfRule type="cellIs" dxfId="242" priority="210" stopIfTrue="1" operator="greaterThan">
      <formula>6</formula>
    </cfRule>
  </conditionalFormatting>
  <conditionalFormatting sqref="D231">
    <cfRule type="cellIs" dxfId="241" priority="209" stopIfTrue="1" operator="greaterThan">
      <formula>6</formula>
    </cfRule>
  </conditionalFormatting>
  <conditionalFormatting sqref="N229 N231">
    <cfRule type="cellIs" dxfId="240" priority="208" stopIfTrue="1" operator="greaterThan">
      <formula>4</formula>
    </cfRule>
  </conditionalFormatting>
  <conditionalFormatting sqref="L229 L231">
    <cfRule type="cellIs" dxfId="239" priority="207" stopIfTrue="1" operator="greaterThan">
      <formula>2</formula>
    </cfRule>
  </conditionalFormatting>
  <conditionalFormatting sqref="J229 J231">
    <cfRule type="expression" dxfId="238" priority="204" stopIfTrue="1">
      <formula>AND(J229&lt;&gt;"",OR(AND(P229&lt;&gt;"Yes",J229&gt;0.04),J229&lt;0.003))</formula>
    </cfRule>
  </conditionalFormatting>
  <conditionalFormatting sqref="D241">
    <cfRule type="cellIs" dxfId="237" priority="196" stopIfTrue="1" operator="greaterThan">
      <formula>6</formula>
    </cfRule>
  </conditionalFormatting>
  <conditionalFormatting sqref="D243:D244">
    <cfRule type="cellIs" dxfId="236" priority="195" stopIfTrue="1" operator="greaterThan">
      <formula>6</formula>
    </cfRule>
  </conditionalFormatting>
  <conditionalFormatting sqref="E241:F241 E243:F244">
    <cfRule type="expression" dxfId="235" priority="194" stopIfTrue="1">
      <formula>AND(E241&lt;&gt;"",E241&lt;3)</formula>
    </cfRule>
  </conditionalFormatting>
  <conditionalFormatting sqref="N241 N243:N244">
    <cfRule type="cellIs" dxfId="234" priority="191" stopIfTrue="1" operator="greaterThan">
      <formula>4</formula>
    </cfRule>
  </conditionalFormatting>
  <conditionalFormatting sqref="L241 L243:L244">
    <cfRule type="cellIs" dxfId="233" priority="190" stopIfTrue="1" operator="greaterThan">
      <formula>2</formula>
    </cfRule>
  </conditionalFormatting>
  <conditionalFormatting sqref="J241 J243:J244">
    <cfRule type="expression" dxfId="232" priority="187" stopIfTrue="1">
      <formula>AND(J241&lt;&gt;"",OR(AND(P241&lt;&gt;"Yes",J241&gt;0.04),J241&lt;0.003))</formula>
    </cfRule>
  </conditionalFormatting>
  <conditionalFormatting sqref="E245:F248">
    <cfRule type="expression" dxfId="231" priority="181" stopIfTrue="1">
      <formula>AND(E245&lt;&gt;"",E245&lt;3)</formula>
    </cfRule>
  </conditionalFormatting>
  <conditionalFormatting sqref="D245:D246">
    <cfRule type="cellIs" dxfId="230" priority="180" stopIfTrue="1" operator="greaterThan">
      <formula>6</formula>
    </cfRule>
  </conditionalFormatting>
  <conditionalFormatting sqref="D247:D248">
    <cfRule type="cellIs" dxfId="229" priority="179" stopIfTrue="1" operator="greaterThan">
      <formula>6</formula>
    </cfRule>
  </conditionalFormatting>
  <conditionalFormatting sqref="N245:N248">
    <cfRule type="cellIs" dxfId="228" priority="178" stopIfTrue="1" operator="greaterThan">
      <formula>4</formula>
    </cfRule>
  </conditionalFormatting>
  <conditionalFormatting sqref="L245:L248">
    <cfRule type="cellIs" dxfId="227" priority="177" stopIfTrue="1" operator="greaterThan">
      <formula>2</formula>
    </cfRule>
  </conditionalFormatting>
  <conditionalFormatting sqref="J245:J248">
    <cfRule type="expression" dxfId="226" priority="174" stopIfTrue="1">
      <formula>AND(J245&lt;&gt;"",OR(AND(P245&lt;&gt;"Yes",J245&gt;0.04),J245&lt;0.003))</formula>
    </cfRule>
  </conditionalFormatting>
  <conditionalFormatting sqref="D255:D256">
    <cfRule type="cellIs" dxfId="225" priority="166" stopIfTrue="1" operator="greaterThan">
      <formula>6</formula>
    </cfRule>
  </conditionalFormatting>
  <conditionalFormatting sqref="E255:F256">
    <cfRule type="expression" dxfId="224" priority="165" stopIfTrue="1">
      <formula>AND(E255&lt;&gt;"",E255&lt;3)</formula>
    </cfRule>
  </conditionalFormatting>
  <conditionalFormatting sqref="N255:N256">
    <cfRule type="cellIs" dxfId="223" priority="164" stopIfTrue="1" operator="greaterThan">
      <formula>4</formula>
    </cfRule>
  </conditionalFormatting>
  <conditionalFormatting sqref="L255:L256">
    <cfRule type="cellIs" dxfId="222" priority="163" stopIfTrue="1" operator="greaterThan">
      <formula>2</formula>
    </cfRule>
  </conditionalFormatting>
  <conditionalFormatting sqref="J255:J256">
    <cfRule type="expression" dxfId="221" priority="160" stopIfTrue="1">
      <formula>AND(J255&lt;&gt;"",OR(AND(P255&lt;&gt;"Yes",J255&gt;0.04),J255&lt;0.003))</formula>
    </cfRule>
  </conditionalFormatting>
  <conditionalFormatting sqref="D257:D260">
    <cfRule type="cellIs" dxfId="220" priority="159" stopIfTrue="1" operator="greaterThan">
      <formula>6</formula>
    </cfRule>
  </conditionalFormatting>
  <conditionalFormatting sqref="E257:F260">
    <cfRule type="expression" dxfId="219" priority="158" stopIfTrue="1">
      <formula>AND(E257&lt;&gt;"",E257&lt;3)</formula>
    </cfRule>
  </conditionalFormatting>
  <conditionalFormatting sqref="N257:N260">
    <cfRule type="cellIs" dxfId="218" priority="157" stopIfTrue="1" operator="greaterThan">
      <formula>4</formula>
    </cfRule>
  </conditionalFormatting>
  <conditionalFormatting sqref="L257:L260">
    <cfRule type="cellIs" dxfId="217" priority="156" stopIfTrue="1" operator="greaterThan">
      <formula>2</formula>
    </cfRule>
  </conditionalFormatting>
  <conditionalFormatting sqref="J257:J260">
    <cfRule type="expression" dxfId="216" priority="153" stopIfTrue="1">
      <formula>AND(J257&lt;&gt;"",OR(AND(P257&lt;&gt;"Yes",J257&gt;0.04),J257&lt;0.003))</formula>
    </cfRule>
  </conditionalFormatting>
  <conditionalFormatting sqref="D261:D262">
    <cfRule type="cellIs" dxfId="215" priority="152" stopIfTrue="1" operator="greaterThan">
      <formula>6</formula>
    </cfRule>
  </conditionalFormatting>
  <conditionalFormatting sqref="E278:F279">
    <cfRule type="expression" dxfId="214" priority="149" stopIfTrue="1">
      <formula>AND(E278&lt;&gt;"",E278&lt;3)</formula>
    </cfRule>
  </conditionalFormatting>
  <conditionalFormatting sqref="E282:F283">
    <cfRule type="expression" dxfId="213" priority="143" stopIfTrue="1">
      <formula>AND(E282&lt;&gt;"",E282&lt;3)</formula>
    </cfRule>
  </conditionalFormatting>
  <conditionalFormatting sqref="E280:F281">
    <cfRule type="expression" dxfId="212" priority="140" stopIfTrue="1">
      <formula>AND(E280&lt;&gt;"",E280&lt;3)</formula>
    </cfRule>
  </conditionalFormatting>
  <conditionalFormatting sqref="N308:N311">
    <cfRule type="cellIs" dxfId="211" priority="57" stopIfTrue="1" operator="greaterThan">
      <formula>4</formula>
    </cfRule>
  </conditionalFormatting>
  <conditionalFormatting sqref="L308:L311">
    <cfRule type="cellIs" dxfId="210" priority="56" stopIfTrue="1" operator="greaterThan">
      <formula>2</formula>
    </cfRule>
  </conditionalFormatting>
  <conditionalFormatting sqref="E292:F293">
    <cfRule type="expression" dxfId="209" priority="43" stopIfTrue="1">
      <formula>AND(E292&lt;&gt;"",E292&lt;3)</formula>
    </cfRule>
  </conditionalFormatting>
  <conditionalFormatting sqref="N288:N289">
    <cfRule type="cellIs" dxfId="208" priority="50" stopIfTrue="1" operator="greaterThan">
      <formula>4</formula>
    </cfRule>
  </conditionalFormatting>
  <conditionalFormatting sqref="L288:L289">
    <cfRule type="cellIs" dxfId="207" priority="49" stopIfTrue="1" operator="greaterThan">
      <formula>2</formula>
    </cfRule>
  </conditionalFormatting>
  <conditionalFormatting sqref="I288:I289">
    <cfRule type="cellIs" dxfId="206" priority="47" stopIfTrue="1" operator="equal">
      <formula>""</formula>
    </cfRule>
    <cfRule type="cellIs" dxfId="205" priority="48" stopIfTrue="1" operator="lessThan">
      <formula>$H288</formula>
    </cfRule>
  </conditionalFormatting>
  <conditionalFormatting sqref="J290:J293">
    <cfRule type="expression" dxfId="204" priority="37" stopIfTrue="1">
      <formula>AND(J290&lt;&gt;"",OR(AND(P290&lt;&gt;"Yes",J290&gt;0.04),J290&lt;0.003))</formula>
    </cfRule>
  </conditionalFormatting>
  <conditionalFormatting sqref="J296:J297">
    <cfRule type="expression" dxfId="203" priority="23" stopIfTrue="1">
      <formula>AND(J296&lt;&gt;"",OR(AND(P296&lt;&gt;"Yes",J296&gt;0.04),J296&lt;0.003))</formula>
    </cfRule>
  </conditionalFormatting>
  <conditionalFormatting sqref="E306:F307">
    <cfRule type="expression" dxfId="202" priority="22" stopIfTrue="1">
      <formula>AND(E306&lt;&gt;"",E306&lt;3)</formula>
    </cfRule>
  </conditionalFormatting>
  <conditionalFormatting sqref="J308:J311">
    <cfRule type="expression" dxfId="201" priority="54" stopIfTrue="1">
      <formula>AND(J308&lt;&gt;"",OR(AND(P308&lt;&gt;"Yes",J308&gt;0.04),J308&lt;0.003))</formula>
    </cfRule>
  </conditionalFormatting>
  <conditionalFormatting sqref="I308:I311">
    <cfRule type="cellIs" dxfId="200" priority="53" stopIfTrue="1" operator="equal">
      <formula>""</formula>
    </cfRule>
    <cfRule type="cellIs" dxfId="199" priority="55" stopIfTrue="1" operator="lessThan">
      <formula>$H308</formula>
    </cfRule>
  </conditionalFormatting>
  <conditionalFormatting sqref="E288:F289">
    <cfRule type="expression" dxfId="198" priority="52" stopIfTrue="1">
      <formula>AND(E288&lt;&gt;"",E288&lt;3)</formula>
    </cfRule>
  </conditionalFormatting>
  <conditionalFormatting sqref="D288:D289">
    <cfRule type="cellIs" dxfId="197" priority="51" stopIfTrue="1" operator="greaterThan">
      <formula>6</formula>
    </cfRule>
  </conditionalFormatting>
  <conditionalFormatting sqref="J288:J289">
    <cfRule type="expression" dxfId="196" priority="46" stopIfTrue="1">
      <formula>AND(J288&lt;&gt;"",OR(AND(P288&lt;&gt;"Yes",J288&gt;0.04),J288&lt;0.003))</formula>
    </cfRule>
  </conditionalFormatting>
  <conditionalFormatting sqref="E290:F291">
    <cfRule type="expression" dxfId="195" priority="45" stopIfTrue="1">
      <formula>AND(E290&lt;&gt;"",E290&lt;3)</formula>
    </cfRule>
  </conditionalFormatting>
  <conditionalFormatting sqref="D290:D291">
    <cfRule type="cellIs" dxfId="194" priority="44" stopIfTrue="1" operator="greaterThan">
      <formula>6</formula>
    </cfRule>
  </conditionalFormatting>
  <conditionalFormatting sqref="D292:D293">
    <cfRule type="cellIs" dxfId="193" priority="42" stopIfTrue="1" operator="greaterThan">
      <formula>6</formula>
    </cfRule>
  </conditionalFormatting>
  <conditionalFormatting sqref="N290:N293">
    <cfRule type="cellIs" dxfId="192" priority="41" stopIfTrue="1" operator="greaterThan">
      <formula>4</formula>
    </cfRule>
  </conditionalFormatting>
  <conditionalFormatting sqref="L290:L293">
    <cfRule type="cellIs" dxfId="191" priority="40" stopIfTrue="1" operator="greaterThan">
      <formula>2</formula>
    </cfRule>
  </conditionalFormatting>
  <conditionalFormatting sqref="I290:I293">
    <cfRule type="cellIs" dxfId="190" priority="38" stopIfTrue="1" operator="equal">
      <formula>""</formula>
    </cfRule>
    <cfRule type="cellIs" dxfId="189" priority="39" stopIfTrue="1" operator="lessThan">
      <formula>$H290</formula>
    </cfRule>
  </conditionalFormatting>
  <conditionalFormatting sqref="D294:D295">
    <cfRule type="cellIs" dxfId="188" priority="36" stopIfTrue="1" operator="greaterThan">
      <formula>6</formula>
    </cfRule>
  </conditionalFormatting>
  <conditionalFormatting sqref="E294:F295">
    <cfRule type="expression" dxfId="187" priority="35" stopIfTrue="1">
      <formula>AND(E294&lt;&gt;"",E294&lt;3)</formula>
    </cfRule>
  </conditionalFormatting>
  <conditionalFormatting sqref="D296:D297">
    <cfRule type="cellIs" dxfId="186" priority="34" stopIfTrue="1" operator="greaterThan">
      <formula>6</formula>
    </cfRule>
  </conditionalFormatting>
  <conditionalFormatting sqref="E296:F297">
    <cfRule type="expression" dxfId="185" priority="33" stopIfTrue="1">
      <formula>AND(E296&lt;&gt;"",E296&lt;3)</formula>
    </cfRule>
  </conditionalFormatting>
  <conditionalFormatting sqref="N294:N295">
    <cfRule type="cellIs" dxfId="184" priority="32" stopIfTrue="1" operator="greaterThan">
      <formula>4</formula>
    </cfRule>
  </conditionalFormatting>
  <conditionalFormatting sqref="L294:L295">
    <cfRule type="cellIs" dxfId="183" priority="31" stopIfTrue="1" operator="greaterThan">
      <formula>2</formula>
    </cfRule>
  </conditionalFormatting>
  <conditionalFormatting sqref="I294:I295">
    <cfRule type="cellIs" dxfId="182" priority="29" stopIfTrue="1" operator="equal">
      <formula>""</formula>
    </cfRule>
    <cfRule type="cellIs" dxfId="181" priority="30" stopIfTrue="1" operator="lessThan">
      <formula>$H294</formula>
    </cfRule>
  </conditionalFormatting>
  <conditionalFormatting sqref="J294:J295">
    <cfRule type="expression" dxfId="180" priority="28" stopIfTrue="1">
      <formula>AND(J294&lt;&gt;"",OR(AND(P294&lt;&gt;"Yes",J294&gt;0.04),J294&lt;0.003))</formula>
    </cfRule>
  </conditionalFormatting>
  <conditionalFormatting sqref="N296:N297">
    <cfRule type="cellIs" dxfId="179" priority="27" stopIfTrue="1" operator="greaterThan">
      <formula>4</formula>
    </cfRule>
  </conditionalFormatting>
  <conditionalFormatting sqref="L296:L297">
    <cfRule type="cellIs" dxfId="178" priority="26" stopIfTrue="1" operator="greaterThan">
      <formula>2</formula>
    </cfRule>
  </conditionalFormatting>
  <conditionalFormatting sqref="I296:I297">
    <cfRule type="cellIs" dxfId="177" priority="24" stopIfTrue="1" operator="equal">
      <formula>""</formula>
    </cfRule>
    <cfRule type="cellIs" dxfId="176" priority="25" stopIfTrue="1" operator="lessThan">
      <formula>$H296</formula>
    </cfRule>
  </conditionalFormatting>
  <conditionalFormatting sqref="E298:F299">
    <cfRule type="expression" dxfId="175" priority="21" stopIfTrue="1">
      <formula>AND(E298&lt;&gt;"",E298&lt;3)</formula>
    </cfRule>
  </conditionalFormatting>
  <conditionalFormatting sqref="E300:F303">
    <cfRule type="expression" dxfId="174" priority="20" stopIfTrue="1">
      <formula>AND(E300&lt;&gt;"",E300&lt;3)</formula>
    </cfRule>
  </conditionalFormatting>
  <conditionalFormatting sqref="E304:F305">
    <cfRule type="expression" dxfId="173" priority="19" stopIfTrue="1">
      <formula>AND(E304&lt;&gt;"",E304&lt;3)</formula>
    </cfRule>
  </conditionalFormatting>
  <conditionalFormatting sqref="D298:D307">
    <cfRule type="cellIs" dxfId="172" priority="18" stopIfTrue="1" operator="greaterThan">
      <formula>6</formula>
    </cfRule>
  </conditionalFormatting>
  <conditionalFormatting sqref="N298:N307">
    <cfRule type="cellIs" dxfId="171" priority="17" stopIfTrue="1" operator="greaterThan">
      <formula>4</formula>
    </cfRule>
  </conditionalFormatting>
  <conditionalFormatting sqref="L298:L307">
    <cfRule type="cellIs" dxfId="170" priority="16" stopIfTrue="1" operator="greaterThan">
      <formula>2</formula>
    </cfRule>
  </conditionalFormatting>
  <conditionalFormatting sqref="I302:I307">
    <cfRule type="cellIs" dxfId="169" priority="14" stopIfTrue="1" operator="equal">
      <formula>""</formula>
    </cfRule>
    <cfRule type="cellIs" dxfId="168" priority="15" stopIfTrue="1" operator="lessThan">
      <formula>$H302</formula>
    </cfRule>
  </conditionalFormatting>
  <conditionalFormatting sqref="J298:J307">
    <cfRule type="expression" dxfId="167" priority="13" stopIfTrue="1">
      <formula>AND(J298&lt;&gt;"",OR(AND(P298&lt;&gt;"Yes",J298&gt;0.04),J298&lt;0.003))</formula>
    </cfRule>
  </conditionalFormatting>
  <conditionalFormatting sqref="I298:I301">
    <cfRule type="cellIs" dxfId="166" priority="11" stopIfTrue="1" operator="equal">
      <formula>""</formula>
    </cfRule>
    <cfRule type="cellIs" dxfId="165" priority="12" stopIfTrue="1" operator="lessThan">
      <formula>$H298</formula>
    </cfRule>
  </conditionalFormatting>
  <conditionalFormatting sqref="E308:F311">
    <cfRule type="expression" dxfId="164" priority="10" stopIfTrue="1">
      <formula>AND(E308&lt;&gt;"",E308&lt;3)</formula>
    </cfRule>
  </conditionalFormatting>
  <conditionalFormatting sqref="D308:D311">
    <cfRule type="cellIs" dxfId="163" priority="9" stopIfTrue="1" operator="greaterThan">
      <formula>6</formula>
    </cfRule>
  </conditionalFormatting>
  <conditionalFormatting sqref="E314:F315">
    <cfRule type="expression" dxfId="162" priority="8" stopIfTrue="1">
      <formula>AND(E314&lt;&gt;"",E314&lt;3)</formula>
    </cfRule>
  </conditionalFormatting>
  <conditionalFormatting sqref="E312:F313">
    <cfRule type="expression" dxfId="161" priority="7" stopIfTrue="1">
      <formula>AND(E312&lt;&gt;"",E312&lt;3)</formula>
    </cfRule>
  </conditionalFormatting>
  <conditionalFormatting sqref="D312:D315">
    <cfRule type="cellIs" dxfId="160" priority="6" stopIfTrue="1" operator="greaterThan">
      <formula>6</formula>
    </cfRule>
  </conditionalFormatting>
  <conditionalFormatting sqref="N312:N315">
    <cfRule type="cellIs" dxfId="159" priority="5" stopIfTrue="1" operator="greaterThan">
      <formula>4</formula>
    </cfRule>
  </conditionalFormatting>
  <conditionalFormatting sqref="L312:L315">
    <cfRule type="cellIs" dxfId="158" priority="4" stopIfTrue="1" operator="greaterThan">
      <formula>2</formula>
    </cfRule>
  </conditionalFormatting>
  <conditionalFormatting sqref="J312:J315">
    <cfRule type="expression" dxfId="157" priority="3" stopIfTrue="1">
      <formula>AND(J312&lt;&gt;"",OR(AND(P312&lt;&gt;"Yes",J312&gt;0.04),J312&lt;0.003))</formula>
    </cfRule>
  </conditionalFormatting>
  <conditionalFormatting sqref="I312:I315">
    <cfRule type="cellIs" dxfId="156" priority="1" stopIfTrue="1" operator="equal">
      <formula>""</formula>
    </cfRule>
    <cfRule type="cellIs" dxfId="155" priority="2" stopIfTrue="1" operator="lessThan">
      <formula>$H312</formula>
    </cfRule>
  </conditionalFormatting>
  <dataValidations xWindow="874" yWindow="382" count="22">
    <dataValidation allowBlank="1" showInputMessage="1" showErrorMessage="1" promptTitle="Drainage Area" prompt="Provide the estimated final grade drainage area flowing to listed swale section in acres.  " sqref="G25:G60 G141 G290:G315 G98 G145 G149 G198 G278:G287 G104:G111 G100:G102 G74:G96 G125:G131 G151:G162 G139 G133 G135:G137 G143 G147 G178 G194 G192 G180:G190 G176 G200:G213 G196 G229 G227 G233 G235 G231 G243:G264 G241 G237 G239" xr:uid="{00000000-0002-0000-0300-000000000000}"/>
    <dataValidation allowBlank="1" showInputMessage="1" showErrorMessage="1" promptTitle="Sheet No." prompt="Provide the plan sheet number on which the applicable swale section begins." sqref="A23:A60 A139 A141 A74:A96 A98 A100:A102 A104:A111 A125:A131 A133 A135:A137 A143 A149 A145 A147 A151:A162 A176 A178 A180:A190 A243:A264 A198 A200:A213 A278:A315 A194 A231 A233 A235 A237 A239 A241 A196 A192 A227 A229" xr:uid="{00000000-0002-0000-0300-000001000000}"/>
    <dataValidation allowBlank="1" showInputMessage="1" showErrorMessage="1" promptTitle="Actual Length" prompt="Input actual linear length of swale." sqref="I23:I60 I141 I278:I315 I239 I147 I145 I198 I104:I111 I74:I96 I125:I131 I151:I162 I149 I139 I133 I135:I137 I143 I178 I194 I192 I180:I190 I176 I200:I213 I196 I229 I227 I233 I235 I231 I243:I264 I241 I237 I98 I100:I102" xr:uid="{00000000-0002-0000-0300-000002000000}"/>
    <dataValidation allowBlank="1" showInputMessage="1" showErrorMessage="1" promptTitle="Q2" prompt="Provide the 2-year storm event peak flow rate through swale section listed." sqref="K23:K60 K141 K278:K315 K98 K104:K111 K147 K198 K149 K74:K96 K125:K131 K133 K151:K162 K139 K100:K102 K135:K137 K143 K145 K178 K194 K192 K180:K190 K176 K200:K213 K196 K229 K227 K233 K235 K231 K243:K264 K241 K237 K239" xr:uid="{00000000-0002-0000-0300-000003000000}"/>
    <dataValidation allowBlank="1" showInputMessage="1" showErrorMessage="1" promptTitle="V2" prompt="Provide the 2-year storm event velocity through swale section listed." sqref="L23:L60 L141 L278:L315 L98 L133 L147 L198 L149 L74:L96 L104:L111 L151:L162 L139 L100:L102 L125:L131 L135:L137 L143 L145 L178 L194 L192 L180:L190 L176 L200:L213 L196 L229 L227 L233 L235 L231 L243:L264 L241 L237 L239" xr:uid="{00000000-0002-0000-0300-000004000000}"/>
    <dataValidation allowBlank="1" showInputMessage="1" showErrorMessage="1" promptTitle="Q10" prompt="Provide the 10-year storm event peak flow rate through swale section listed." sqref="M23:M60 M141 M278:M315 M98 M133 M147 M198 M149 M74:M96 M104:M111 M151:M162 M139 M100:M102 M125:M131 M135:M137 M143 M145 M178 M194 M192 M180:M190 M176 M200:M213 M196 M229 M227 M233 M231 M243:M264 M241 M239 M235 M237" xr:uid="{00000000-0002-0000-0300-000005000000}"/>
    <dataValidation allowBlank="1" showInputMessage="1" showErrorMessage="1" promptTitle="V10" prompt="Provide the 10-year storm event velocity through swale section listed." sqref="N23:N60 N141 N278:N315 N98 N104:N111 N133 N198 N149 N74:N96 N147 N151:N162 N139 N100:N102 N135:N137 N143 N145 N125:N131 N178 N194 N192 N180:N190 N176 N200:N213 N196 N229 N227 N233 N231 N243:N264 N241 N239 N235 N237" xr:uid="{00000000-0002-0000-0300-000006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Rock Check Dams" prompt="Indicate if rock check dams are installed within swale channel." sqref="O23:O60 O141 O278:O315 O98 O133 O147 O198 O149 O74:O96 O104:O111 O151:O162 O139 O100:O102 O125:O131 O135:O137 O143 O145 O178 O194 O192 O180:O190 O176 O200:O213 O196 O229 O227 O233 O231 O243:O264 O241 O239 O235 O237" xr:uid="{00000000-0002-0000-0300-000007000000}">
      <formula1>"Yes,No"</formula1>
    </dataValidation>
    <dataValidation errorStyle="warning" allowBlank="1" showInputMessage="1" showErrorMessage="1" error="A drop down list of common inputs is available for use. Select &quot;No&quot; to use the drop down list for input; otherwise, select &quot;Yes&quot; to keep the manual entry input." promptTitle="Base Width" prompt="Provide base width of swale.  Base width is equal to zero for V-ditch configurations." sqref="D23:D60 D141 D278:D315 D98 D151:D162 D149 D198 D104:D111 D100:D102 D74:D96 D125:D131 D139 D133 D135:D137 D143 D145 D147 D178 D194 D192 D180:D190 D176 D200:D213 D196 D229 D227 D233 D235 D231 D243:D264 D241 D237 D239" xr:uid="{00000000-0002-0000-0300-000008000000}"/>
    <dataValidation allowBlank="1" showInputMessage="1" showErrorMessage="1" promptTitle="Front Slope" prompt="Provide the front slope (nearest road) of swale. Enter only the horizontal change as it relates to 1 unit of change vertically. For example, for a 3:1 slope, enter &quot;3&quot; in the cell." sqref="E23:E60 E141 E278:E315 E98 E139 E145 E198 E104:E111 E100:E102 E74:E96 E125:E131 E151:E162 E149 E133 E135:E137 E147 E143 E178 E194 E192 E180:E190 E176 E200:E213 E196 E229 E227 E233 E235 E231 E243:E264 E241 E237 E239" xr:uid="{00000000-0002-0000-0300-000009000000}"/>
    <dataValidation allowBlank="1" showInputMessage="1" showErrorMessage="1" promptTitle="Back Slope" prompt="Provide the back slope (furthest from road) of swale. Enter only the horizontal change as it relates to 1 unit of change vertically. For example, for a 3:1 slope, enter &quot;3&quot; in the cell." sqref="F23:F60 F141 F278:F315 F98 F139 F145 F198 F104:F111 F100:F102 F74:F96 F125:F131 F151:F162 F149 F133 F135:F137 F147 F143 F178 F194 F192 F180:F190 F176 F200:F213 F196 F229 F227 F233 F235 F231 F243:F264 F241 F237 F239" xr:uid="{00000000-0002-0000-0300-00000A000000}"/>
    <dataValidation allowBlank="1" showInputMessage="1" showErrorMessage="1" promptTitle="Recommended Treatment Length" prompt="A treatment length of 100 feet for every one acre of drainage area  is automatically calculated as is recommended by the NCDOT Stormwater Best Management Practices Toolbox (2013)." sqref="H23:H60 H74:H96 H98 H100:H102 H104:H111 H125:H131 H133 H135:H137 H149 H147 H145 H143 H139 H141 H151:H162 H176 H178 H180:H190 H192 H194 H196 H198 H200:H213 H278:H315 H243:H264 H241 H229 H233 H231 H227 H235 H237 H239" xr:uid="{00000000-0002-0000-0300-00000B000000}"/>
    <dataValidation allowBlank="1" showInputMessage="1" showErrorMessage="1" promptTitle="End Location" prompt="Road and Non Road Projects: provide the project station for the downslope end of the swale (i.e., station, alignment, and right or left)." sqref="B286" xr:uid="{00000000-0002-0000-0300-00000C000000}"/>
    <dataValidation allowBlank="1" showInputMessage="1" showErrorMessage="1" promptTitle="End Location" prompt="Road and Non Road Projects: provide coordinates (northing/easting, ft) for the downslope end of the swale (e.g., 733255.033 / 2124892.217)." sqref="B287 B285 B101 B283 B281 B279 B264 B262 B260 B258 B256 B254 B97 B99 B252 B250 B248 B246 B244 B77 B79 B81 B83 B85 B87 B89 B91 B93 B95 B240 B242 B103 B105 B107 B109 B111 B126 B128 B130 B132 B134 B136 B138 B140 B142 B144 B146 B148 B150 B152 B154 B156 B158 B160 B162 B177 B179 B181 B183 B185 B187 B189 B191 B193 B195 B197 B199 B201 B203 B205 B207 B209 B211 B213 B228 B230 B232 B234 B236 B238" xr:uid="{00000000-0002-0000-0300-00000D000000}"/>
    <dataValidation type="list" errorStyle="information" allowBlank="1" showInputMessage="1" showErrorMessage="1" error="The dropdown list is populated with the water body names entered in the General Project Info sheet. Use these values when possible." promptTitle="Surface Water Body" prompt="Select the water body that the swale is associated with. Drop down values are based on water bodies entered into the General Project Info sheet. If only one water body was listed, that water body will be entered automatically after a Sheet No. is entered." sqref="C23:C60 C141 C151:C162 C243:C264 C139 C180:C190 C104:C111 C125:C131 C133 C135 C137 C143 C145 C147 C149 C74:C96 C98 C100:C102 C229 C227 C231 C200:C213 C192 C194 C196 C198 C176 C178 C233 C235 C237 C239 C241 C278:C315" xr:uid="{00000000-0002-0000-0300-00000E000000}">
      <formula1>SurfaceWater</formula1>
    </dataValidation>
    <dataValidation allowBlank="1" showErrorMessage="1" sqref="A62:P67 A113:P118 A164:P169 A215:P220 A266:P271 A317:P322" xr:uid="{00000000-0002-0000-0300-00000F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Associated with Buffer Rules?" prompt="Use the dropdown menu to indicate whether the swale is associated with buffer rules. If Yes, use the Additional Comments box to explain." sqref="P23:P60 P141 P278:P315 P98 P133 P139 P198 P145 P74:P96 P104:P111 P151:P162 P149 P147 P143 P100:P102 P125:P131 P135:P137 P178 P194 P192 P180:P190 P176 P200:P213 P196 P229 P227 P233 P231 P243:P264 P241 P239 P235 P237" xr:uid="{00000000-0002-0000-0300-000010000000}">
      <formula1>"Yes,No"</formula1>
    </dataValidation>
    <dataValidation allowBlank="1" showInputMessage="1" showErrorMessage="1" promptTitle="Longitudinal Slope" prompt="Enter the longitudinal slope of the swale in ft/ft. The entry will automatically be converted to percent." sqref="J23:J60 J141 J278:J315 J98 J147 J139 J198 J104:J111 J100:J102 J74:J96 J125:J131 J151:J162 J149 J239 J133 J135:J137 J178 J194 J192 J180:J190 J176 J200:J213 J196 J229 J227 J233 J235 J231 J243:J264 J241 J237 J143 J145" xr:uid="{00000000-0002-0000-0300-000011000000}"/>
    <dataValidation allowBlank="1" showInputMessage="1" showErrorMessage="1" promptTitle="End Location " prompt="Road and Non Road Projects: provide the project station for the downslope end of the swale (i.e., alignment, station, and right or left; e.g., -L- 12+73 Rt.)." sqref="B23 B288" xr:uid="{00000000-0002-0000-0300-000012000000}"/>
    <dataValidation allowBlank="1" showInputMessage="1" showErrorMessage="1" promptTitle="End Location" prompt="Road and Non Road Projects: provide coordinates (latitude/longitude, decimal degrees) for the downslope end of the swale (e.g., 35.764498 / -78.578803)." sqref="B24 B26 B28 B30 B32 B34 B36 B38 B40 B42 B44 B46 B48 B50 B52 B54 B56 B58 B60 B75 B289 B291 B293 B295 B297 B299 B301 B303 B305 B307 B309 B311 B313 B315" xr:uid="{00000000-0002-0000-0300-000013000000}"/>
    <dataValidation allowBlank="1" showInputMessage="1" showErrorMessage="1" promptTitle="End Location" prompt="Road and Non Road Projects: provide the project station for the downslope end of the swale (i.e., alignment, station, and right or left; e.g., -L- 12+73 Rt.)." sqref="B25 B27 B29 B31 B33 B35 B37 B39 B41 B43 B45 B47 B49 B51 B53 B55 B57 B59 B74 B76 B78 B80 B82 B84 B86 B88 B90 B92 B94 B282 B100 B284 B102 B104 B106 B108 B110 B125 B127 B129 B131 B133 B135 B137 B139 B141 B143 B145 B147 B149 B151 B153 B155 B157 B159 B161 B176 B178 B180 B182 B184 B186 B188 B190 B192 B194 B196 B198 B200 B202 B204 B206 B208 B210 B212 B227 B229 B231 B233 B235 B237 B239 B241 B243 B245 B247 B249 B251 B308 B310 B253 B255 B257 B259 B261 B263 B278 B280 B96 B98 B290 B292 B294 B296 B298 B300 B302 B304 B306 B312 B314" xr:uid="{00000000-0002-0000-0300-000014000000}"/>
    <dataValidation allowBlank="1" showInputMessage="1" showErrorMessage="1" promptTitle="Drainage Area" prompt="Provide the total drainage area flowing to the listed swale section in acres.  " sqref="G23:G24 G288:G289" xr:uid="{00000000-0002-0000-0300-000015000000}"/>
  </dataValidations>
  <printOptions horizontalCentered="1"/>
  <pageMargins left="0.3" right="0.3" top="0.75" bottom="0.75" header="0.3" footer="0.3"/>
  <pageSetup scale="74" fitToHeight="6" orientation="landscape" r:id="rId2"/>
  <rowBreaks count="5" manualBreakCount="5">
    <brk id="67" max="15" man="1"/>
    <brk id="118" max="15" man="1"/>
    <brk id="169" max="15" man="1"/>
    <brk id="220" max="15" man="1"/>
    <brk id="271" max="15" man="1"/>
  </rowBreaks>
  <colBreaks count="1" manualBreakCount="1">
    <brk id="16" min="16" max="48" man="1"/>
  </colBreaks>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8">
    <tabColor rgb="FFFFFF99"/>
  </sheetPr>
  <dimension ref="A1:V114"/>
  <sheetViews>
    <sheetView view="pageBreakPreview" topLeftCell="A10" zoomScaleNormal="90" zoomScaleSheetLayoutView="100" workbookViewId="0">
      <selection activeCell="B23" sqref="B23"/>
    </sheetView>
  </sheetViews>
  <sheetFormatPr defaultRowHeight="12.75" x14ac:dyDescent="0.2"/>
  <cols>
    <col min="1" max="1" width="7.42578125" style="12" customWidth="1"/>
    <col min="2" max="2" width="35.7109375" style="12" customWidth="1"/>
    <col min="3" max="3" width="10.5703125" style="12" customWidth="1"/>
    <col min="4" max="4" width="21.42578125" style="12" customWidth="1"/>
    <col min="5" max="5" width="17.85546875" style="12" customWidth="1"/>
    <col min="6" max="7" width="19" style="12" customWidth="1"/>
    <col min="8" max="8" width="20.140625" style="12" customWidth="1"/>
    <col min="9" max="9" width="8.85546875" style="12" customWidth="1"/>
    <col min="10" max="10" width="7.85546875" style="12" customWidth="1"/>
    <col min="11" max="11" width="6.85546875" style="12" customWidth="1"/>
    <col min="12" max="12" width="5" style="12" customWidth="1"/>
    <col min="13" max="13" width="9.140625" style="1"/>
    <col min="14" max="14" width="6.28515625" style="1" customWidth="1"/>
    <col min="15" max="17" width="9.140625" style="1" customWidth="1"/>
    <col min="18" max="18" width="22" style="1" bestFit="1" customWidth="1"/>
    <col min="19" max="23" width="9.140625" style="1" customWidth="1"/>
    <col min="24" max="16384" width="9.140625" style="1"/>
  </cols>
  <sheetData>
    <row r="1" spans="1:22" ht="12.75" customHeight="1" thickBot="1" x14ac:dyDescent="0.25">
      <c r="A1" s="531" t="s">
        <v>528</v>
      </c>
      <c r="B1" s="531"/>
      <c r="C1" s="531"/>
      <c r="D1" s="531"/>
      <c r="E1" s="531"/>
      <c r="F1" s="531"/>
      <c r="G1" s="531"/>
      <c r="H1" s="531"/>
      <c r="I1" s="531"/>
      <c r="J1" s="531"/>
      <c r="K1" s="531"/>
      <c r="L1" s="1"/>
      <c r="R1" s="7" t="s">
        <v>768</v>
      </c>
      <c r="S1" s="197">
        <f>Swales!T3</f>
        <v>8</v>
      </c>
    </row>
    <row r="2" spans="1:22" ht="16.5" customHeight="1" x14ac:dyDescent="0.2">
      <c r="A2" s="548" t="s">
        <v>518</v>
      </c>
      <c r="B2" s="549"/>
      <c r="C2" s="532" t="s">
        <v>532</v>
      </c>
      <c r="D2" s="533"/>
      <c r="E2" s="533"/>
      <c r="F2" s="533"/>
      <c r="G2" s="533"/>
      <c r="H2" s="533"/>
      <c r="I2" s="533"/>
      <c r="J2" s="533"/>
      <c r="K2" s="533"/>
      <c r="L2" s="534"/>
      <c r="R2" s="1" t="s">
        <v>766</v>
      </c>
      <c r="S2" s="1">
        <f>COUNT(J16,J67)</f>
        <v>0</v>
      </c>
    </row>
    <row r="3" spans="1:22" ht="16.5" customHeight="1" x14ac:dyDescent="0.2">
      <c r="A3" s="550"/>
      <c r="B3" s="551"/>
      <c r="C3" s="535" t="s">
        <v>531</v>
      </c>
      <c r="D3" s="536"/>
      <c r="E3" s="536"/>
      <c r="F3" s="536"/>
      <c r="G3" s="536"/>
      <c r="H3" s="536"/>
      <c r="I3" s="536"/>
      <c r="J3" s="536"/>
      <c r="K3" s="536"/>
      <c r="L3" s="537"/>
      <c r="R3" s="1" t="s">
        <v>767</v>
      </c>
      <c r="S3" s="197">
        <f>S2+S1</f>
        <v>8</v>
      </c>
    </row>
    <row r="4" spans="1:22" ht="16.5" customHeight="1" x14ac:dyDescent="0.2">
      <c r="A4" s="550"/>
      <c r="B4" s="551"/>
      <c r="C4" s="535" t="s">
        <v>530</v>
      </c>
      <c r="D4" s="536"/>
      <c r="E4" s="536"/>
      <c r="F4" s="536"/>
      <c r="G4" s="536"/>
      <c r="H4" s="536"/>
      <c r="I4" s="536"/>
      <c r="J4" s="536"/>
      <c r="K4" s="536"/>
      <c r="L4" s="537"/>
    </row>
    <row r="5" spans="1:22" ht="16.5" customHeight="1" x14ac:dyDescent="0.2">
      <c r="A5" s="550"/>
      <c r="B5" s="551"/>
      <c r="C5" s="535" t="s">
        <v>526</v>
      </c>
      <c r="D5" s="536"/>
      <c r="E5" s="536"/>
      <c r="F5" s="536"/>
      <c r="G5" s="536"/>
      <c r="H5" s="536"/>
      <c r="I5" s="536"/>
      <c r="J5" s="536"/>
      <c r="K5" s="536"/>
      <c r="L5" s="537"/>
    </row>
    <row r="6" spans="1:22" ht="16.5" customHeight="1" x14ac:dyDescent="0.2">
      <c r="A6" s="550"/>
      <c r="B6" s="551"/>
      <c r="C6" s="535" t="s">
        <v>533</v>
      </c>
      <c r="D6" s="536"/>
      <c r="E6" s="536"/>
      <c r="F6" s="536"/>
      <c r="G6" s="536"/>
      <c r="H6" s="536"/>
      <c r="I6" s="536"/>
      <c r="J6" s="536"/>
      <c r="K6" s="536"/>
      <c r="L6" s="537"/>
    </row>
    <row r="7" spans="1:22" ht="16.5" customHeight="1" thickBot="1" x14ac:dyDescent="0.25">
      <c r="A7" s="552"/>
      <c r="B7" s="553"/>
      <c r="C7" s="554" t="s">
        <v>527</v>
      </c>
      <c r="D7" s="555"/>
      <c r="E7" s="555"/>
      <c r="F7" s="555"/>
      <c r="G7" s="555"/>
      <c r="H7" s="555"/>
      <c r="I7" s="555"/>
      <c r="J7" s="555"/>
      <c r="K7" s="555"/>
      <c r="L7" s="556"/>
    </row>
    <row r="8" spans="1:22" x14ac:dyDescent="0.2">
      <c r="A8" s="1"/>
      <c r="B8" s="1"/>
      <c r="C8" s="1"/>
      <c r="D8" s="1"/>
      <c r="E8" s="1"/>
      <c r="F8" s="1"/>
      <c r="G8" s="1"/>
      <c r="H8" s="1"/>
      <c r="I8" s="1"/>
      <c r="J8" s="1"/>
      <c r="K8" s="1"/>
      <c r="L8" s="1"/>
    </row>
    <row r="9" spans="1:22" ht="48.75" customHeight="1" x14ac:dyDescent="0.2">
      <c r="A9" s="541" t="s">
        <v>789</v>
      </c>
      <c r="B9" s="541"/>
      <c r="C9" s="541"/>
      <c r="D9" s="541"/>
      <c r="E9" s="541"/>
      <c r="F9" s="541"/>
      <c r="G9" s="541"/>
      <c r="H9" s="541"/>
      <c r="I9" s="541"/>
      <c r="J9" s="541"/>
      <c r="K9" s="541"/>
      <c r="L9" s="541"/>
    </row>
    <row r="10" spans="1:22" ht="26.25" customHeight="1" x14ac:dyDescent="0.2">
      <c r="A10" s="407" t="s">
        <v>790</v>
      </c>
      <c r="B10" s="407"/>
      <c r="C10" s="407"/>
      <c r="D10" s="407"/>
      <c r="E10" s="407"/>
      <c r="F10" s="407"/>
      <c r="G10" s="407"/>
      <c r="H10" s="407"/>
      <c r="I10" s="407"/>
      <c r="J10" s="407"/>
      <c r="K10" s="407"/>
      <c r="L10" s="407"/>
      <c r="N10" s="28"/>
      <c r="O10" s="28"/>
      <c r="P10" s="15"/>
      <c r="Q10" s="44"/>
      <c r="R10" s="44"/>
      <c r="S10" s="16"/>
      <c r="T10" s="15"/>
      <c r="U10" s="16"/>
    </row>
    <row r="11" spans="1:22" x14ac:dyDescent="0.2">
      <c r="A11" s="407" t="s">
        <v>358</v>
      </c>
      <c r="B11" s="407"/>
      <c r="C11" s="407"/>
      <c r="D11" s="407"/>
      <c r="E11" s="407"/>
      <c r="F11" s="407"/>
      <c r="G11" s="407"/>
      <c r="H11" s="407"/>
      <c r="I11" s="407"/>
      <c r="J11" s="407"/>
      <c r="K11" s="407"/>
      <c r="L11" s="407"/>
      <c r="M11" s="20"/>
      <c r="O11" s="28"/>
      <c r="P11" s="28"/>
      <c r="Q11" s="15"/>
      <c r="R11" s="44"/>
      <c r="S11" s="44"/>
    </row>
    <row r="12" spans="1:22" ht="13.5" thickBot="1" x14ac:dyDescent="0.25">
      <c r="A12" s="19"/>
      <c r="B12" s="19"/>
      <c r="C12" s="19"/>
      <c r="D12" s="19"/>
      <c r="E12" s="19"/>
      <c r="F12" s="19"/>
      <c r="G12" s="19"/>
      <c r="H12" s="19"/>
      <c r="I12" s="19"/>
      <c r="J12" s="19"/>
      <c r="K12" s="19"/>
      <c r="L12" s="19"/>
      <c r="M12" s="20"/>
      <c r="O12" s="28"/>
      <c r="P12" s="28"/>
      <c r="Q12" s="15"/>
      <c r="R12" s="44"/>
      <c r="S12" s="44"/>
    </row>
    <row r="13" spans="1:22" ht="23.25" customHeight="1" x14ac:dyDescent="0.2">
      <c r="A13" s="88"/>
      <c r="B13" s="89"/>
      <c r="C13" s="89"/>
      <c r="D13" s="409" t="s">
        <v>57</v>
      </c>
      <c r="E13" s="409"/>
      <c r="F13" s="409"/>
      <c r="G13" s="409"/>
      <c r="H13" s="89"/>
      <c r="I13" s="89"/>
      <c r="J13" s="89"/>
      <c r="K13" s="89"/>
      <c r="L13" s="101"/>
      <c r="M13" s="17"/>
      <c r="Q13" s="10"/>
      <c r="R13" s="9"/>
      <c r="S13" s="9"/>
      <c r="T13" s="10"/>
    </row>
    <row r="14" spans="1:22" ht="18.75" customHeight="1" x14ac:dyDescent="0.2">
      <c r="A14" s="90"/>
      <c r="B14" s="91"/>
      <c r="C14" s="91"/>
      <c r="D14" s="412" t="s">
        <v>58</v>
      </c>
      <c r="E14" s="412"/>
      <c r="F14" s="412"/>
      <c r="G14" s="412"/>
      <c r="H14" s="91"/>
      <c r="I14" s="91"/>
      <c r="J14" s="91"/>
      <c r="K14" s="91"/>
      <c r="L14" s="102"/>
      <c r="M14" s="17"/>
      <c r="Q14" s="9"/>
      <c r="R14" s="9"/>
      <c r="S14" s="9"/>
      <c r="T14" s="9"/>
    </row>
    <row r="15" spans="1:22" ht="27" customHeight="1" thickBot="1" x14ac:dyDescent="0.25">
      <c r="A15" s="120" t="str">
        <f>'General Project Information'!$A$6</f>
        <v>(Version 2.08; Released April 2018)</v>
      </c>
      <c r="B15" s="99"/>
      <c r="C15" s="79"/>
      <c r="D15" s="414" t="s">
        <v>674</v>
      </c>
      <c r="E15" s="414"/>
      <c r="F15" s="414"/>
      <c r="G15" s="414"/>
      <c r="H15" s="79"/>
      <c r="I15" s="91"/>
      <c r="J15" s="91"/>
      <c r="K15" s="91"/>
      <c r="L15" s="102"/>
      <c r="M15" s="17"/>
      <c r="N15" s="2"/>
      <c r="Q15" s="9"/>
      <c r="R15" s="9"/>
      <c r="S15" s="9"/>
      <c r="T15" s="9"/>
      <c r="U15" s="9"/>
      <c r="V15" s="9"/>
    </row>
    <row r="16" spans="1:22" x14ac:dyDescent="0.2">
      <c r="A16" s="557" t="s">
        <v>436</v>
      </c>
      <c r="B16" s="558"/>
      <c r="C16" s="121" t="str">
        <f>'General Project Information'!$C$7</f>
        <v>37673.3.GV3</v>
      </c>
      <c r="D16" s="149" t="s">
        <v>438</v>
      </c>
      <c r="E16" s="107" t="str">
        <f>'General Project Information'!$E$7</f>
        <v>R-2721 A</v>
      </c>
      <c r="F16" s="109" t="s">
        <v>0</v>
      </c>
      <c r="G16" s="81" t="str">
        <f>'General Project Information'!$H$7</f>
        <v xml:space="preserve">Wake       </v>
      </c>
      <c r="H16" s="81"/>
      <c r="I16" s="125" t="s">
        <v>55</v>
      </c>
      <c r="J16" s="153" t="str">
        <f>IF(A19&lt;&gt;"",MAX(S1)+1,"")</f>
        <v/>
      </c>
      <c r="K16" s="126" t="s">
        <v>56</v>
      </c>
      <c r="L16" s="127">
        <f>'General Project Information'!$O$7</f>
        <v>10</v>
      </c>
      <c r="M16" s="17"/>
      <c r="S16" s="10"/>
      <c r="T16" s="10"/>
      <c r="U16" s="9"/>
      <c r="V16" s="9"/>
    </row>
    <row r="17" spans="1:22" ht="17.25" customHeight="1" thickBot="1" x14ac:dyDescent="0.25">
      <c r="A17" s="92"/>
      <c r="B17" s="93"/>
      <c r="C17" s="421" t="s">
        <v>523</v>
      </c>
      <c r="D17" s="421"/>
      <c r="E17" s="421"/>
      <c r="F17" s="421"/>
      <c r="G17" s="421"/>
      <c r="H17" s="93"/>
      <c r="I17" s="93"/>
      <c r="J17" s="93"/>
      <c r="K17" s="93"/>
      <c r="L17" s="105"/>
      <c r="M17" s="3"/>
      <c r="Q17" s="9"/>
      <c r="R17" s="9"/>
      <c r="S17" s="10"/>
      <c r="T17" s="10"/>
      <c r="V17" s="9"/>
    </row>
    <row r="18" spans="1:22" s="18" customFormat="1" ht="38.25" x14ac:dyDescent="0.2">
      <c r="A18" s="48" t="s">
        <v>74</v>
      </c>
      <c r="B18" s="49" t="s">
        <v>807</v>
      </c>
      <c r="C18" s="49" t="s">
        <v>648</v>
      </c>
      <c r="D18" s="49" t="s">
        <v>108</v>
      </c>
      <c r="E18" s="49" t="s">
        <v>662</v>
      </c>
      <c r="F18" s="151" t="s">
        <v>519</v>
      </c>
      <c r="G18" s="137" t="s">
        <v>97</v>
      </c>
      <c r="H18" s="137" t="s">
        <v>96</v>
      </c>
      <c r="I18" s="576" t="s">
        <v>800</v>
      </c>
      <c r="J18" s="576"/>
      <c r="K18" s="576"/>
      <c r="L18" s="577"/>
    </row>
    <row r="19" spans="1:22" customFormat="1" ht="12" customHeight="1" x14ac:dyDescent="0.2">
      <c r="A19" s="505"/>
      <c r="B19" s="54"/>
      <c r="C19" s="560" t="str">
        <f>IF(AND(A19&lt;&gt;"",'General Project Information'!$D$27&lt;&gt;"",'General Project Information'!$D$39=""),Picklists!$AH$4,"")</f>
        <v/>
      </c>
      <c r="D19" s="512"/>
      <c r="E19" s="512"/>
      <c r="F19" s="565" t="str">
        <f>IF(OR(E19="",D19=""),"",(D19/E19))</f>
        <v/>
      </c>
      <c r="G19" s="516"/>
      <c r="H19" s="562"/>
      <c r="I19" s="570"/>
      <c r="J19" s="570"/>
      <c r="K19" s="570"/>
      <c r="L19" s="571"/>
      <c r="N19" s="139"/>
    </row>
    <row r="20" spans="1:22" customFormat="1" ht="12" customHeight="1" x14ac:dyDescent="0.2">
      <c r="A20" s="509"/>
      <c r="B20" s="54"/>
      <c r="C20" s="561"/>
      <c r="D20" s="513"/>
      <c r="E20" s="513"/>
      <c r="F20" s="566"/>
      <c r="G20" s="517"/>
      <c r="H20" s="563"/>
      <c r="I20" s="572"/>
      <c r="J20" s="572"/>
      <c r="K20" s="572"/>
      <c r="L20" s="573"/>
    </row>
    <row r="21" spans="1:22" customFormat="1" ht="12" customHeight="1" x14ac:dyDescent="0.2">
      <c r="A21" s="505"/>
      <c r="B21" s="54"/>
      <c r="C21" s="560" t="str">
        <f>IF(AND(A21&lt;&gt;"",'General Project Information'!$D$27&lt;&gt;"",'General Project Information'!$D$39=""),Picklists!$AH$4,"")</f>
        <v/>
      </c>
      <c r="D21" s="512"/>
      <c r="E21" s="512"/>
      <c r="F21" s="565" t="str">
        <f>IF(OR(E21="",D21=""),"",(D21/E21))</f>
        <v/>
      </c>
      <c r="G21" s="512"/>
      <c r="H21" s="562"/>
      <c r="I21" s="570"/>
      <c r="J21" s="570"/>
      <c r="K21" s="570"/>
      <c r="L21" s="571"/>
    </row>
    <row r="22" spans="1:22" customFormat="1" ht="12" customHeight="1" x14ac:dyDescent="0.2">
      <c r="A22" s="509"/>
      <c r="B22" s="54"/>
      <c r="C22" s="561"/>
      <c r="D22" s="513"/>
      <c r="E22" s="513"/>
      <c r="F22" s="566"/>
      <c r="G22" s="513"/>
      <c r="H22" s="563"/>
      <c r="I22" s="572"/>
      <c r="J22" s="572"/>
      <c r="K22" s="572"/>
      <c r="L22" s="573"/>
    </row>
    <row r="23" spans="1:22" customFormat="1" ht="12" customHeight="1" x14ac:dyDescent="0.2">
      <c r="A23" s="505"/>
      <c r="B23" s="54"/>
      <c r="C23" s="560" t="str">
        <f>IF(AND(A23&lt;&gt;"",'General Project Information'!$D$27&lt;&gt;"",'General Project Information'!$D$39=""),Picklists!$AH$4,"")</f>
        <v/>
      </c>
      <c r="D23" s="512"/>
      <c r="E23" s="512"/>
      <c r="F23" s="565" t="str">
        <f>IF(OR(E23="",D23=""),"",(D23/E23))</f>
        <v/>
      </c>
      <c r="G23" s="512"/>
      <c r="H23" s="562"/>
      <c r="I23" s="570"/>
      <c r="J23" s="570"/>
      <c r="K23" s="570"/>
      <c r="L23" s="571"/>
    </row>
    <row r="24" spans="1:22" ht="12" customHeight="1" x14ac:dyDescent="0.2">
      <c r="A24" s="509"/>
      <c r="B24" s="54"/>
      <c r="C24" s="561"/>
      <c r="D24" s="513"/>
      <c r="E24" s="513"/>
      <c r="F24" s="566"/>
      <c r="G24" s="513"/>
      <c r="H24" s="563"/>
      <c r="I24" s="572"/>
      <c r="J24" s="572"/>
      <c r="K24" s="572"/>
      <c r="L24" s="573"/>
    </row>
    <row r="25" spans="1:22" ht="12" customHeight="1" x14ac:dyDescent="0.2">
      <c r="A25" s="505"/>
      <c r="B25" s="54"/>
      <c r="C25" s="560" t="str">
        <f>IF(AND(A25&lt;&gt;"",'General Project Information'!$D$27&lt;&gt;"",'General Project Information'!$D$39=""),Picklists!$AH$4,"")</f>
        <v/>
      </c>
      <c r="D25" s="512"/>
      <c r="E25" s="512"/>
      <c r="F25" s="565" t="str">
        <f>IF(OR(E25="",D25=""),"",(D25/E25))</f>
        <v/>
      </c>
      <c r="G25" s="512"/>
      <c r="H25" s="562"/>
      <c r="I25" s="570"/>
      <c r="J25" s="570"/>
      <c r="K25" s="570"/>
      <c r="L25" s="571"/>
    </row>
    <row r="26" spans="1:22" ht="12" customHeight="1" x14ac:dyDescent="0.2">
      <c r="A26" s="509"/>
      <c r="B26" s="54"/>
      <c r="C26" s="561"/>
      <c r="D26" s="513"/>
      <c r="E26" s="513"/>
      <c r="F26" s="566"/>
      <c r="G26" s="513"/>
      <c r="H26" s="563"/>
      <c r="I26" s="572"/>
      <c r="J26" s="572"/>
      <c r="K26" s="572"/>
      <c r="L26" s="573"/>
    </row>
    <row r="27" spans="1:22" ht="12" customHeight="1" x14ac:dyDescent="0.2">
      <c r="A27" s="505"/>
      <c r="B27" s="54"/>
      <c r="C27" s="560" t="str">
        <f>IF(AND(A27&lt;&gt;"",'General Project Information'!$D$27&lt;&gt;"",'General Project Information'!$D$39=""),Picklists!$AH$4,"")</f>
        <v/>
      </c>
      <c r="D27" s="512"/>
      <c r="E27" s="512"/>
      <c r="F27" s="565" t="str">
        <f>IF(OR(E27="",D27=""),"",(D27/E27))</f>
        <v/>
      </c>
      <c r="G27" s="512"/>
      <c r="H27" s="562"/>
      <c r="I27" s="570"/>
      <c r="J27" s="570"/>
      <c r="K27" s="570"/>
      <c r="L27" s="571"/>
    </row>
    <row r="28" spans="1:22" ht="12" customHeight="1" x14ac:dyDescent="0.2">
      <c r="A28" s="509"/>
      <c r="B28" s="54"/>
      <c r="C28" s="561"/>
      <c r="D28" s="513"/>
      <c r="E28" s="513"/>
      <c r="F28" s="566"/>
      <c r="G28" s="513"/>
      <c r="H28" s="563"/>
      <c r="I28" s="572"/>
      <c r="J28" s="572"/>
      <c r="K28" s="572"/>
      <c r="L28" s="573"/>
    </row>
    <row r="29" spans="1:22" ht="12" customHeight="1" x14ac:dyDescent="0.2">
      <c r="A29" s="505"/>
      <c r="B29" s="54"/>
      <c r="C29" s="560" t="str">
        <f>IF(AND(A29&lt;&gt;"",'General Project Information'!$D$27&lt;&gt;"",'General Project Information'!$D$39=""),Picklists!$AH$4,"")</f>
        <v/>
      </c>
      <c r="D29" s="512"/>
      <c r="E29" s="512"/>
      <c r="F29" s="565" t="str">
        <f>IF(OR(E29="",D29=""),"",(D29/E29))</f>
        <v/>
      </c>
      <c r="G29" s="512"/>
      <c r="H29" s="562"/>
      <c r="I29" s="570"/>
      <c r="J29" s="570"/>
      <c r="K29" s="570"/>
      <c r="L29" s="571"/>
    </row>
    <row r="30" spans="1:22" ht="12" customHeight="1" x14ac:dyDescent="0.2">
      <c r="A30" s="509"/>
      <c r="B30" s="54"/>
      <c r="C30" s="561"/>
      <c r="D30" s="513"/>
      <c r="E30" s="513"/>
      <c r="F30" s="566"/>
      <c r="G30" s="513"/>
      <c r="H30" s="563"/>
      <c r="I30" s="572"/>
      <c r="J30" s="572"/>
      <c r="K30" s="572"/>
      <c r="L30" s="573"/>
    </row>
    <row r="31" spans="1:22" ht="12" customHeight="1" x14ac:dyDescent="0.2">
      <c r="A31" s="505"/>
      <c r="B31" s="54"/>
      <c r="C31" s="560" t="str">
        <f>IF(AND(A31&lt;&gt;"",'General Project Information'!$D$27&lt;&gt;"",'General Project Information'!$D$39=""),Picklists!$AH$4,"")</f>
        <v/>
      </c>
      <c r="D31" s="512"/>
      <c r="E31" s="512"/>
      <c r="F31" s="565" t="str">
        <f>IF(OR(E31="",D31=""),"",(D31/E31))</f>
        <v/>
      </c>
      <c r="G31" s="512"/>
      <c r="H31" s="562"/>
      <c r="I31" s="570"/>
      <c r="J31" s="570"/>
      <c r="K31" s="570"/>
      <c r="L31" s="571"/>
    </row>
    <row r="32" spans="1:22" s="3" customFormat="1" ht="12" customHeight="1" x14ac:dyDescent="0.2">
      <c r="A32" s="509"/>
      <c r="B32" s="54"/>
      <c r="C32" s="561"/>
      <c r="D32" s="513"/>
      <c r="E32" s="513"/>
      <c r="F32" s="566"/>
      <c r="G32" s="513"/>
      <c r="H32" s="563"/>
      <c r="I32" s="572"/>
      <c r="J32" s="572"/>
      <c r="K32" s="572"/>
      <c r="L32" s="573"/>
    </row>
    <row r="33" spans="1:12" ht="12" customHeight="1" x14ac:dyDescent="0.2">
      <c r="A33" s="505"/>
      <c r="B33" s="54"/>
      <c r="C33" s="560" t="str">
        <f>IF(AND(A33&lt;&gt;"",'General Project Information'!$D$27&lt;&gt;"",'General Project Information'!$D$39=""),Picklists!$AH$4,"")</f>
        <v/>
      </c>
      <c r="D33" s="512"/>
      <c r="E33" s="512"/>
      <c r="F33" s="565" t="str">
        <f>IF(OR(E33="",D33=""),"",(D33/E33))</f>
        <v/>
      </c>
      <c r="G33" s="512"/>
      <c r="H33" s="562"/>
      <c r="I33" s="570"/>
      <c r="J33" s="570"/>
      <c r="K33" s="570"/>
      <c r="L33" s="571"/>
    </row>
    <row r="34" spans="1:12" ht="12" customHeight="1" x14ac:dyDescent="0.2">
      <c r="A34" s="509"/>
      <c r="B34" s="54"/>
      <c r="C34" s="561"/>
      <c r="D34" s="513"/>
      <c r="E34" s="513"/>
      <c r="F34" s="566"/>
      <c r="G34" s="513"/>
      <c r="H34" s="563"/>
      <c r="I34" s="572"/>
      <c r="J34" s="572"/>
      <c r="K34" s="572"/>
      <c r="L34" s="573"/>
    </row>
    <row r="35" spans="1:12" ht="12" customHeight="1" x14ac:dyDescent="0.2">
      <c r="A35" s="505"/>
      <c r="B35" s="54"/>
      <c r="C35" s="560" t="str">
        <f>IF(AND(A35&lt;&gt;"",'General Project Information'!$D$27&lt;&gt;"",'General Project Information'!$D$39=""),Picklists!$AH$4,"")</f>
        <v/>
      </c>
      <c r="D35" s="512"/>
      <c r="E35" s="512"/>
      <c r="F35" s="565" t="str">
        <f>IF(OR(E35="",D35=""),"",(D35/E35))</f>
        <v/>
      </c>
      <c r="G35" s="512"/>
      <c r="H35" s="562"/>
      <c r="I35" s="570"/>
      <c r="J35" s="570"/>
      <c r="K35" s="570"/>
      <c r="L35" s="571"/>
    </row>
    <row r="36" spans="1:12" ht="12" customHeight="1" x14ac:dyDescent="0.2">
      <c r="A36" s="509"/>
      <c r="B36" s="54"/>
      <c r="C36" s="561"/>
      <c r="D36" s="513"/>
      <c r="E36" s="513"/>
      <c r="F36" s="566"/>
      <c r="G36" s="513"/>
      <c r="H36" s="563"/>
      <c r="I36" s="572"/>
      <c r="J36" s="572"/>
      <c r="K36" s="572"/>
      <c r="L36" s="573"/>
    </row>
    <row r="37" spans="1:12" ht="12" customHeight="1" x14ac:dyDescent="0.2">
      <c r="A37" s="505"/>
      <c r="B37" s="54"/>
      <c r="C37" s="560" t="str">
        <f>IF(AND(A37&lt;&gt;"",'General Project Information'!$D$27&lt;&gt;"",'General Project Information'!$D$39=""),Picklists!$AH$4,"")</f>
        <v/>
      </c>
      <c r="D37" s="512"/>
      <c r="E37" s="512"/>
      <c r="F37" s="565" t="str">
        <f>IF(OR(E37="",D37=""),"",(D37/E37))</f>
        <v/>
      </c>
      <c r="G37" s="512"/>
      <c r="H37" s="562"/>
      <c r="I37" s="570"/>
      <c r="J37" s="570"/>
      <c r="K37" s="570"/>
      <c r="L37" s="571"/>
    </row>
    <row r="38" spans="1:12" ht="12" customHeight="1" x14ac:dyDescent="0.2">
      <c r="A38" s="509"/>
      <c r="B38" s="54"/>
      <c r="C38" s="561"/>
      <c r="D38" s="513"/>
      <c r="E38" s="513"/>
      <c r="F38" s="566"/>
      <c r="G38" s="513"/>
      <c r="H38" s="563"/>
      <c r="I38" s="572"/>
      <c r="J38" s="572"/>
      <c r="K38" s="572"/>
      <c r="L38" s="573"/>
    </row>
    <row r="39" spans="1:12" ht="12" customHeight="1" x14ac:dyDescent="0.2">
      <c r="A39" s="505"/>
      <c r="B39" s="54"/>
      <c r="C39" s="560" t="str">
        <f>IF(AND(A39&lt;&gt;"",'General Project Information'!$D$27&lt;&gt;"",'General Project Information'!$D$39=""),Picklists!$AH$4,"")</f>
        <v/>
      </c>
      <c r="D39" s="512"/>
      <c r="E39" s="512"/>
      <c r="F39" s="565" t="str">
        <f>IF(OR(E39="",D39=""),"",(D39/E39))</f>
        <v/>
      </c>
      <c r="G39" s="512"/>
      <c r="H39" s="562"/>
      <c r="I39" s="570"/>
      <c r="J39" s="570"/>
      <c r="K39" s="570"/>
      <c r="L39" s="571"/>
    </row>
    <row r="40" spans="1:12" ht="12" customHeight="1" x14ac:dyDescent="0.2">
      <c r="A40" s="509"/>
      <c r="B40" s="54"/>
      <c r="C40" s="561"/>
      <c r="D40" s="513"/>
      <c r="E40" s="513"/>
      <c r="F40" s="566"/>
      <c r="G40" s="513"/>
      <c r="H40" s="563"/>
      <c r="I40" s="572"/>
      <c r="J40" s="572"/>
      <c r="K40" s="572"/>
      <c r="L40" s="573"/>
    </row>
    <row r="41" spans="1:12" ht="12" customHeight="1" x14ac:dyDescent="0.2">
      <c r="A41" s="505"/>
      <c r="B41" s="54"/>
      <c r="C41" s="560" t="str">
        <f>IF(AND(A41&lt;&gt;"",'General Project Information'!$D$27&lt;&gt;"",'General Project Information'!$D$39=""),Picklists!$AH$4,"")</f>
        <v/>
      </c>
      <c r="D41" s="512"/>
      <c r="E41" s="512"/>
      <c r="F41" s="565" t="str">
        <f>IF(OR(E41="",D41=""),"",(D41/E41))</f>
        <v/>
      </c>
      <c r="G41" s="512"/>
      <c r="H41" s="562"/>
      <c r="I41" s="570"/>
      <c r="J41" s="570"/>
      <c r="K41" s="570"/>
      <c r="L41" s="571"/>
    </row>
    <row r="42" spans="1:12" s="4" customFormat="1" ht="12" customHeight="1" x14ac:dyDescent="0.2">
      <c r="A42" s="509"/>
      <c r="B42" s="54"/>
      <c r="C42" s="561"/>
      <c r="D42" s="513"/>
      <c r="E42" s="513"/>
      <c r="F42" s="566"/>
      <c r="G42" s="513"/>
      <c r="H42" s="563"/>
      <c r="I42" s="572"/>
      <c r="J42" s="572"/>
      <c r="K42" s="572"/>
      <c r="L42" s="573"/>
    </row>
    <row r="43" spans="1:12" s="4" customFormat="1" ht="12" customHeight="1" x14ac:dyDescent="0.2">
      <c r="A43" s="505"/>
      <c r="B43" s="54"/>
      <c r="C43" s="560" t="str">
        <f>IF(AND(A43&lt;&gt;"",'General Project Information'!$D$27&lt;&gt;"",'General Project Information'!$D$39=""),Picklists!$AH$4,"")</f>
        <v/>
      </c>
      <c r="D43" s="512"/>
      <c r="E43" s="512"/>
      <c r="F43" s="565" t="str">
        <f>IF(OR(E43="",D43=""),"",(D43/E43))</f>
        <v/>
      </c>
      <c r="G43" s="512"/>
      <c r="H43" s="562"/>
      <c r="I43" s="570"/>
      <c r="J43" s="570"/>
      <c r="K43" s="570"/>
      <c r="L43" s="571"/>
    </row>
    <row r="44" spans="1:12" ht="12" customHeight="1" x14ac:dyDescent="0.2">
      <c r="A44" s="509"/>
      <c r="B44" s="54"/>
      <c r="C44" s="561"/>
      <c r="D44" s="513"/>
      <c r="E44" s="513"/>
      <c r="F44" s="566"/>
      <c r="G44" s="513"/>
      <c r="H44" s="563"/>
      <c r="I44" s="572"/>
      <c r="J44" s="572"/>
      <c r="K44" s="572"/>
      <c r="L44" s="573"/>
    </row>
    <row r="45" spans="1:12" ht="12" customHeight="1" x14ac:dyDescent="0.2">
      <c r="A45" s="505"/>
      <c r="B45" s="54"/>
      <c r="C45" s="560" t="str">
        <f>IF(AND(A45&lt;&gt;"",'General Project Information'!$D$27&lt;&gt;"",'General Project Information'!$D$39=""),Picklists!$AH$4,"")</f>
        <v/>
      </c>
      <c r="D45" s="512"/>
      <c r="E45" s="512"/>
      <c r="F45" s="565" t="str">
        <f>IF(OR(E45="",D45=""),"",(D45/E45))</f>
        <v/>
      </c>
      <c r="G45" s="512"/>
      <c r="H45" s="562"/>
      <c r="I45" s="570"/>
      <c r="J45" s="570"/>
      <c r="K45" s="570"/>
      <c r="L45" s="571"/>
    </row>
    <row r="46" spans="1:12" ht="12" customHeight="1" x14ac:dyDescent="0.2">
      <c r="A46" s="509"/>
      <c r="B46" s="54"/>
      <c r="C46" s="561"/>
      <c r="D46" s="513"/>
      <c r="E46" s="513"/>
      <c r="F46" s="566"/>
      <c r="G46" s="513"/>
      <c r="H46" s="563"/>
      <c r="I46" s="572"/>
      <c r="J46" s="572"/>
      <c r="K46" s="572"/>
      <c r="L46" s="573"/>
    </row>
    <row r="47" spans="1:12" ht="12" customHeight="1" x14ac:dyDescent="0.2">
      <c r="A47" s="505"/>
      <c r="B47" s="54"/>
      <c r="C47" s="560" t="str">
        <f>IF(AND(A47&lt;&gt;"",'General Project Information'!$D$27&lt;&gt;"",'General Project Information'!$D$39=""),Picklists!$AH$4,"")</f>
        <v/>
      </c>
      <c r="D47" s="512"/>
      <c r="E47" s="512"/>
      <c r="F47" s="565" t="str">
        <f>IF(OR(E47="",D47=""),"",(D47/E47))</f>
        <v/>
      </c>
      <c r="G47" s="512"/>
      <c r="H47" s="562"/>
      <c r="I47" s="570"/>
      <c r="J47" s="570"/>
      <c r="K47" s="570"/>
      <c r="L47" s="571"/>
    </row>
    <row r="48" spans="1:12" ht="12" customHeight="1" x14ac:dyDescent="0.2">
      <c r="A48" s="509"/>
      <c r="B48" s="54"/>
      <c r="C48" s="561"/>
      <c r="D48" s="513"/>
      <c r="E48" s="513"/>
      <c r="F48" s="566"/>
      <c r="G48" s="513"/>
      <c r="H48" s="563"/>
      <c r="I48" s="572"/>
      <c r="J48" s="572"/>
      <c r="K48" s="572"/>
      <c r="L48" s="573"/>
    </row>
    <row r="49" spans="1:22" ht="12" customHeight="1" x14ac:dyDescent="0.2">
      <c r="A49" s="505"/>
      <c r="B49" s="54"/>
      <c r="C49" s="560" t="str">
        <f>IF(AND(A49&lt;&gt;"",'General Project Information'!$D$27&lt;&gt;"",'General Project Information'!$D$39=""),Picklists!$AH$4,"")</f>
        <v/>
      </c>
      <c r="D49" s="512"/>
      <c r="E49" s="512"/>
      <c r="F49" s="565" t="str">
        <f>IF(OR(E49="",D49=""),"",(D49/E49))</f>
        <v/>
      </c>
      <c r="G49" s="512"/>
      <c r="H49" s="562"/>
      <c r="I49" s="570"/>
      <c r="J49" s="570"/>
      <c r="K49" s="570"/>
      <c r="L49" s="571"/>
    </row>
    <row r="50" spans="1:22" ht="12" customHeight="1" x14ac:dyDescent="0.2">
      <c r="A50" s="509"/>
      <c r="B50" s="54"/>
      <c r="C50" s="561"/>
      <c r="D50" s="513"/>
      <c r="E50" s="513"/>
      <c r="F50" s="566"/>
      <c r="G50" s="513"/>
      <c r="H50" s="563"/>
      <c r="I50" s="572"/>
      <c r="J50" s="572"/>
      <c r="K50" s="572"/>
      <c r="L50" s="573"/>
    </row>
    <row r="51" spans="1:22" ht="12" customHeight="1" x14ac:dyDescent="0.2">
      <c r="A51" s="505"/>
      <c r="B51" s="54"/>
      <c r="C51" s="560" t="str">
        <f>IF(AND(A51&lt;&gt;"",'General Project Information'!$D$27&lt;&gt;"",'General Project Information'!$D$39=""),Picklists!$AH$4,"")</f>
        <v/>
      </c>
      <c r="D51" s="512"/>
      <c r="E51" s="512"/>
      <c r="F51" s="565" t="str">
        <f>IF(OR(E51="",D51=""),"",(D51/E51))</f>
        <v/>
      </c>
      <c r="G51" s="512"/>
      <c r="H51" s="562"/>
      <c r="I51" s="570"/>
      <c r="J51" s="570"/>
      <c r="K51" s="570"/>
      <c r="L51" s="571"/>
    </row>
    <row r="52" spans="1:22" s="5" customFormat="1" ht="12" customHeight="1" x14ac:dyDescent="0.2">
      <c r="A52" s="509"/>
      <c r="B52" s="54"/>
      <c r="C52" s="561"/>
      <c r="D52" s="513"/>
      <c r="E52" s="513"/>
      <c r="F52" s="566"/>
      <c r="G52" s="513"/>
      <c r="H52" s="563"/>
      <c r="I52" s="572"/>
      <c r="J52" s="572"/>
      <c r="K52" s="572"/>
      <c r="L52" s="573"/>
      <c r="O52" s="1"/>
    </row>
    <row r="53" spans="1:22" ht="12" customHeight="1" x14ac:dyDescent="0.2">
      <c r="A53" s="505"/>
      <c r="B53" s="54"/>
      <c r="C53" s="560" t="str">
        <f>IF(AND(A53&lt;&gt;"",'General Project Information'!$D$27&lt;&gt;"",'General Project Information'!$D$39=""),Picklists!$AH$4,"")</f>
        <v/>
      </c>
      <c r="D53" s="512"/>
      <c r="E53" s="512"/>
      <c r="F53" s="565" t="str">
        <f>IF(OR(E53="",D53=""),"",(D53/E53))</f>
        <v/>
      </c>
      <c r="G53" s="512"/>
      <c r="H53" s="562"/>
      <c r="I53" s="570"/>
      <c r="J53" s="570"/>
      <c r="K53" s="570"/>
      <c r="L53" s="571"/>
      <c r="O53" s="5"/>
    </row>
    <row r="54" spans="1:22" ht="12" customHeight="1" x14ac:dyDescent="0.2">
      <c r="A54" s="509"/>
      <c r="B54" s="54"/>
      <c r="C54" s="561"/>
      <c r="D54" s="513"/>
      <c r="E54" s="513"/>
      <c r="F54" s="566"/>
      <c r="G54" s="513"/>
      <c r="H54" s="563"/>
      <c r="I54" s="572"/>
      <c r="J54" s="572"/>
      <c r="K54" s="572"/>
      <c r="L54" s="573"/>
    </row>
    <row r="55" spans="1:22" ht="12" customHeight="1" x14ac:dyDescent="0.2">
      <c r="A55" s="505"/>
      <c r="B55" s="54"/>
      <c r="C55" s="560" t="str">
        <f>IF(AND(A55&lt;&gt;"",'General Project Information'!$D$27&lt;&gt;"",'General Project Information'!$D$39=""),Picklists!$AH$4,"")</f>
        <v/>
      </c>
      <c r="D55" s="512"/>
      <c r="E55" s="512"/>
      <c r="F55" s="565" t="str">
        <f>IF(OR(E55="",D55=""),"",(D55/E55))</f>
        <v/>
      </c>
      <c r="G55" s="512"/>
      <c r="H55" s="562"/>
      <c r="I55" s="570"/>
      <c r="J55" s="570"/>
      <c r="K55" s="570"/>
      <c r="L55" s="571"/>
    </row>
    <row r="56" spans="1:22" ht="12" customHeight="1" thickBot="1" x14ac:dyDescent="0.25">
      <c r="A56" s="568"/>
      <c r="B56" s="138"/>
      <c r="C56" s="561"/>
      <c r="D56" s="564"/>
      <c r="E56" s="564"/>
      <c r="F56" s="569"/>
      <c r="G56" s="564"/>
      <c r="H56" s="567"/>
      <c r="I56" s="574"/>
      <c r="J56" s="574"/>
      <c r="K56" s="574"/>
      <c r="L56" s="575"/>
    </row>
    <row r="57" spans="1:22" customFormat="1" ht="15" customHeight="1" x14ac:dyDescent="0.2">
      <c r="A57" s="96"/>
      <c r="B57" s="97"/>
      <c r="C57" s="97"/>
      <c r="D57" s="538" t="s">
        <v>67</v>
      </c>
      <c r="E57" s="538"/>
      <c r="F57" s="538"/>
      <c r="G57" s="538"/>
      <c r="H57" s="97"/>
      <c r="I57" s="97"/>
      <c r="J57" s="97"/>
      <c r="K57" s="97"/>
      <c r="L57" s="118"/>
    </row>
    <row r="58" spans="1:22" s="5" customFormat="1" ht="12" customHeight="1" x14ac:dyDescent="0.2">
      <c r="A58" s="522"/>
      <c r="B58" s="523"/>
      <c r="C58" s="523"/>
      <c r="D58" s="523"/>
      <c r="E58" s="523"/>
      <c r="F58" s="523"/>
      <c r="G58" s="523"/>
      <c r="H58" s="523"/>
      <c r="I58" s="523"/>
      <c r="J58" s="523"/>
      <c r="K58" s="523"/>
      <c r="L58" s="524"/>
      <c r="O58" s="1"/>
      <c r="P58" s="1"/>
      <c r="V58" s="1"/>
    </row>
    <row r="59" spans="1:22" x14ac:dyDescent="0.2">
      <c r="A59" s="525"/>
      <c r="B59" s="523"/>
      <c r="C59" s="523"/>
      <c r="D59" s="523"/>
      <c r="E59" s="523"/>
      <c r="F59" s="523"/>
      <c r="G59" s="523"/>
      <c r="H59" s="523"/>
      <c r="I59" s="523"/>
      <c r="J59" s="523"/>
      <c r="K59" s="523"/>
      <c r="L59" s="524"/>
    </row>
    <row r="60" spans="1:22" x14ac:dyDescent="0.2">
      <c r="A60" s="525"/>
      <c r="B60" s="523"/>
      <c r="C60" s="523"/>
      <c r="D60" s="523"/>
      <c r="E60" s="523"/>
      <c r="F60" s="523"/>
      <c r="G60" s="523"/>
      <c r="H60" s="523"/>
      <c r="I60" s="523"/>
      <c r="J60" s="523"/>
      <c r="K60" s="523"/>
      <c r="L60" s="524"/>
    </row>
    <row r="61" spans="1:22" s="5" customFormat="1" ht="12" customHeight="1" x14ac:dyDescent="0.2">
      <c r="A61" s="525"/>
      <c r="B61" s="523"/>
      <c r="C61" s="523"/>
      <c r="D61" s="523"/>
      <c r="E61" s="523"/>
      <c r="F61" s="523"/>
      <c r="G61" s="523"/>
      <c r="H61" s="523"/>
      <c r="I61" s="523"/>
      <c r="J61" s="523"/>
      <c r="K61" s="523"/>
      <c r="L61" s="524"/>
      <c r="O61" s="1"/>
      <c r="P61" s="1"/>
      <c r="V61" s="1"/>
    </row>
    <row r="62" spans="1:22" x14ac:dyDescent="0.2">
      <c r="A62" s="525"/>
      <c r="B62" s="523"/>
      <c r="C62" s="523"/>
      <c r="D62" s="523"/>
      <c r="E62" s="523"/>
      <c r="F62" s="523"/>
      <c r="G62" s="523"/>
      <c r="H62" s="523"/>
      <c r="I62" s="523"/>
      <c r="J62" s="523"/>
      <c r="K62" s="523"/>
      <c r="L62" s="524"/>
    </row>
    <row r="63" spans="1:22" ht="13.5" thickBot="1" x14ac:dyDescent="0.25">
      <c r="A63" s="526"/>
      <c r="B63" s="527"/>
      <c r="C63" s="527"/>
      <c r="D63" s="527"/>
      <c r="E63" s="527"/>
      <c r="F63" s="527"/>
      <c r="G63" s="527"/>
      <c r="H63" s="527"/>
      <c r="I63" s="527"/>
      <c r="J63" s="527"/>
      <c r="K63" s="527"/>
      <c r="L63" s="528"/>
    </row>
    <row r="64" spans="1:22" ht="23.25" customHeight="1" x14ac:dyDescent="0.2">
      <c r="A64" s="88"/>
      <c r="B64" s="89"/>
      <c r="C64" s="89"/>
      <c r="D64" s="409" t="s">
        <v>57</v>
      </c>
      <c r="E64" s="409"/>
      <c r="F64" s="409"/>
      <c r="G64" s="409"/>
      <c r="H64" s="89"/>
      <c r="I64" s="89"/>
      <c r="J64" s="89"/>
      <c r="K64" s="89"/>
      <c r="L64" s="101"/>
    </row>
    <row r="65" spans="1:22" ht="18.75" customHeight="1" x14ac:dyDescent="0.2">
      <c r="A65" s="90"/>
      <c r="B65" s="91"/>
      <c r="C65" s="91"/>
      <c r="D65" s="412" t="s">
        <v>58</v>
      </c>
      <c r="E65" s="412"/>
      <c r="F65" s="412"/>
      <c r="G65" s="412"/>
      <c r="H65" s="91"/>
      <c r="I65" s="91"/>
      <c r="J65" s="91"/>
      <c r="K65" s="91"/>
      <c r="L65" s="102"/>
    </row>
    <row r="66" spans="1:22" ht="27" customHeight="1" thickBot="1" x14ac:dyDescent="0.25">
      <c r="A66" s="120" t="str">
        <f>'General Project Information'!$A$6</f>
        <v>(Version 2.08; Released April 2018)</v>
      </c>
      <c r="B66" s="99"/>
      <c r="C66" s="79"/>
      <c r="D66" s="414" t="s">
        <v>674</v>
      </c>
      <c r="E66" s="414"/>
      <c r="F66" s="414"/>
      <c r="G66" s="414"/>
      <c r="H66" s="79"/>
      <c r="I66" s="91"/>
      <c r="J66" s="91"/>
      <c r="K66" s="91"/>
      <c r="L66" s="102"/>
    </row>
    <row r="67" spans="1:22" x14ac:dyDescent="0.2">
      <c r="A67" s="557" t="s">
        <v>436</v>
      </c>
      <c r="B67" s="558"/>
      <c r="C67" s="121" t="str">
        <f>'General Project Information'!$C$7</f>
        <v>37673.3.GV3</v>
      </c>
      <c r="D67" s="149" t="s">
        <v>438</v>
      </c>
      <c r="E67" s="107" t="str">
        <f>'General Project Information'!$E$7</f>
        <v>R-2721 A</v>
      </c>
      <c r="F67" s="109" t="s">
        <v>0</v>
      </c>
      <c r="G67" s="81" t="str">
        <f>'General Project Information'!$H$7</f>
        <v xml:space="preserve">Wake       </v>
      </c>
      <c r="H67" s="81"/>
      <c r="I67" s="125" t="s">
        <v>55</v>
      </c>
      <c r="J67" s="153" t="str">
        <f>IF(A70&lt;&gt;"",MAX(J16)+1,"")</f>
        <v/>
      </c>
      <c r="K67" s="126" t="s">
        <v>56</v>
      </c>
      <c r="L67" s="127">
        <f>'General Project Information'!$O$7</f>
        <v>10</v>
      </c>
    </row>
    <row r="68" spans="1:22" ht="17.25" customHeight="1" thickBot="1" x14ac:dyDescent="0.25">
      <c r="A68" s="92"/>
      <c r="B68" s="93"/>
      <c r="C68" s="421" t="s">
        <v>523</v>
      </c>
      <c r="D68" s="421"/>
      <c r="E68" s="421"/>
      <c r="F68" s="421"/>
      <c r="G68" s="421"/>
      <c r="H68" s="93"/>
      <c r="I68" s="93"/>
      <c r="J68" s="93"/>
      <c r="K68" s="93"/>
      <c r="L68" s="105"/>
      <c r="M68" s="3"/>
      <c r="Q68" s="9"/>
      <c r="R68" s="9"/>
      <c r="S68" s="10"/>
      <c r="T68" s="10"/>
      <c r="V68" s="9"/>
    </row>
    <row r="69" spans="1:22" s="18" customFormat="1" ht="38.25" customHeight="1" x14ac:dyDescent="0.2">
      <c r="A69" s="48" t="s">
        <v>74</v>
      </c>
      <c r="B69" s="49" t="s">
        <v>807</v>
      </c>
      <c r="C69" s="49" t="s">
        <v>648</v>
      </c>
      <c r="D69" s="49" t="s">
        <v>108</v>
      </c>
      <c r="E69" s="49" t="s">
        <v>662</v>
      </c>
      <c r="F69" s="151" t="s">
        <v>519</v>
      </c>
      <c r="G69" s="137" t="s">
        <v>97</v>
      </c>
      <c r="H69" s="137" t="s">
        <v>96</v>
      </c>
      <c r="I69" s="576" t="s">
        <v>800</v>
      </c>
      <c r="J69" s="576"/>
      <c r="K69" s="576"/>
      <c r="L69" s="577"/>
    </row>
    <row r="70" spans="1:22" customFormat="1" ht="12" customHeight="1" x14ac:dyDescent="0.2">
      <c r="A70" s="505"/>
      <c r="B70" s="54"/>
      <c r="C70" s="560" t="str">
        <f>IF(AND(A70&lt;&gt;"",'General Project Information'!$D$27&lt;&gt;"",'General Project Information'!$D$39=""),Picklists!$AH$4,"")</f>
        <v/>
      </c>
      <c r="D70" s="512"/>
      <c r="E70" s="512"/>
      <c r="F70" s="565" t="str">
        <f>IF(OR(E70="",D70=""),"",(D70/E70))</f>
        <v/>
      </c>
      <c r="G70" s="512"/>
      <c r="H70" s="562"/>
      <c r="I70" s="570"/>
      <c r="J70" s="570"/>
      <c r="K70" s="570"/>
      <c r="L70" s="571"/>
    </row>
    <row r="71" spans="1:22" customFormat="1" ht="12" customHeight="1" x14ac:dyDescent="0.2">
      <c r="A71" s="509"/>
      <c r="B71" s="54"/>
      <c r="C71" s="561"/>
      <c r="D71" s="513"/>
      <c r="E71" s="513"/>
      <c r="F71" s="566"/>
      <c r="G71" s="513"/>
      <c r="H71" s="563"/>
      <c r="I71" s="572"/>
      <c r="J71" s="572"/>
      <c r="K71" s="572"/>
      <c r="L71" s="573"/>
    </row>
    <row r="72" spans="1:22" customFormat="1" ht="12" customHeight="1" x14ac:dyDescent="0.2">
      <c r="A72" s="505"/>
      <c r="B72" s="54"/>
      <c r="C72" s="560" t="str">
        <f>IF(AND(A72&lt;&gt;"",'General Project Information'!$D$27&lt;&gt;"",'General Project Information'!$D$39=""),Picklists!$AH$4,"")</f>
        <v/>
      </c>
      <c r="D72" s="512"/>
      <c r="E72" s="512"/>
      <c r="F72" s="565" t="str">
        <f>IF(OR(E72="",D72=""),"",(D72/E72))</f>
        <v/>
      </c>
      <c r="G72" s="512"/>
      <c r="H72" s="562"/>
      <c r="I72" s="570"/>
      <c r="J72" s="570"/>
      <c r="K72" s="570"/>
      <c r="L72" s="571"/>
    </row>
    <row r="73" spans="1:22" customFormat="1" ht="12" customHeight="1" x14ac:dyDescent="0.2">
      <c r="A73" s="509"/>
      <c r="B73" s="54"/>
      <c r="C73" s="561"/>
      <c r="D73" s="513"/>
      <c r="E73" s="513"/>
      <c r="F73" s="566"/>
      <c r="G73" s="513"/>
      <c r="H73" s="563"/>
      <c r="I73" s="572"/>
      <c r="J73" s="572"/>
      <c r="K73" s="572"/>
      <c r="L73" s="573"/>
    </row>
    <row r="74" spans="1:22" customFormat="1" ht="12" customHeight="1" x14ac:dyDescent="0.2">
      <c r="A74" s="505"/>
      <c r="B74" s="54"/>
      <c r="C74" s="560" t="str">
        <f>IF(AND(A74&lt;&gt;"",'General Project Information'!$D$27&lt;&gt;"",'General Project Information'!$D$39=""),Picklists!$AH$4,"")</f>
        <v/>
      </c>
      <c r="D74" s="512"/>
      <c r="E74" s="512"/>
      <c r="F74" s="565" t="str">
        <f>IF(OR(E74="",D74=""),"",(D74/E74))</f>
        <v/>
      </c>
      <c r="G74" s="512"/>
      <c r="H74" s="562"/>
      <c r="I74" s="570"/>
      <c r="J74" s="570"/>
      <c r="K74" s="570"/>
      <c r="L74" s="571"/>
    </row>
    <row r="75" spans="1:22" ht="12" customHeight="1" x14ac:dyDescent="0.2">
      <c r="A75" s="509"/>
      <c r="B75" s="54"/>
      <c r="C75" s="561"/>
      <c r="D75" s="513"/>
      <c r="E75" s="513"/>
      <c r="F75" s="566"/>
      <c r="G75" s="513"/>
      <c r="H75" s="563"/>
      <c r="I75" s="572"/>
      <c r="J75" s="572"/>
      <c r="K75" s="572"/>
      <c r="L75" s="573"/>
    </row>
    <row r="76" spans="1:22" ht="12" customHeight="1" x14ac:dyDescent="0.2">
      <c r="A76" s="505"/>
      <c r="B76" s="54"/>
      <c r="C76" s="560" t="str">
        <f>IF(AND(A76&lt;&gt;"",'General Project Information'!$D$27&lt;&gt;"",'General Project Information'!$D$39=""),Picklists!$AH$4,"")</f>
        <v/>
      </c>
      <c r="D76" s="512"/>
      <c r="E76" s="512"/>
      <c r="F76" s="565" t="str">
        <f>IF(OR(E76="",D76=""),"",(D76/E76))</f>
        <v/>
      </c>
      <c r="G76" s="512"/>
      <c r="H76" s="562"/>
      <c r="I76" s="570"/>
      <c r="J76" s="570"/>
      <c r="K76" s="570"/>
      <c r="L76" s="571"/>
    </row>
    <row r="77" spans="1:22" ht="12" customHeight="1" x14ac:dyDescent="0.2">
      <c r="A77" s="509"/>
      <c r="B77" s="54"/>
      <c r="C77" s="561"/>
      <c r="D77" s="513"/>
      <c r="E77" s="513"/>
      <c r="F77" s="566"/>
      <c r="G77" s="513"/>
      <c r="H77" s="563"/>
      <c r="I77" s="572"/>
      <c r="J77" s="572"/>
      <c r="K77" s="572"/>
      <c r="L77" s="573"/>
    </row>
    <row r="78" spans="1:22" ht="12" customHeight="1" x14ac:dyDescent="0.2">
      <c r="A78" s="505"/>
      <c r="B78" s="54"/>
      <c r="C78" s="560" t="str">
        <f>IF(AND(A78&lt;&gt;"",'General Project Information'!$D$27&lt;&gt;"",'General Project Information'!$D$39=""),Picklists!$AH$4,"")</f>
        <v/>
      </c>
      <c r="D78" s="512"/>
      <c r="E78" s="512"/>
      <c r="F78" s="565" t="str">
        <f>IF(OR(E78="",D78=""),"",(D78/E78))</f>
        <v/>
      </c>
      <c r="G78" s="512"/>
      <c r="H78" s="562"/>
      <c r="I78" s="570"/>
      <c r="J78" s="570"/>
      <c r="K78" s="570"/>
      <c r="L78" s="571"/>
    </row>
    <row r="79" spans="1:22" ht="12" customHeight="1" x14ac:dyDescent="0.2">
      <c r="A79" s="509"/>
      <c r="B79" s="54"/>
      <c r="C79" s="561"/>
      <c r="D79" s="513"/>
      <c r="E79" s="513"/>
      <c r="F79" s="566"/>
      <c r="G79" s="513"/>
      <c r="H79" s="563"/>
      <c r="I79" s="572"/>
      <c r="J79" s="572"/>
      <c r="K79" s="572"/>
      <c r="L79" s="573"/>
    </row>
    <row r="80" spans="1:22" ht="12" customHeight="1" x14ac:dyDescent="0.2">
      <c r="A80" s="505"/>
      <c r="B80" s="54"/>
      <c r="C80" s="560" t="str">
        <f>IF(AND(A80&lt;&gt;"",'General Project Information'!$D$27&lt;&gt;"",'General Project Information'!$D$39=""),Picklists!$AH$4,"")</f>
        <v/>
      </c>
      <c r="D80" s="512"/>
      <c r="E80" s="512"/>
      <c r="F80" s="565" t="str">
        <f>IF(OR(E80="",D80=""),"",(D80/E80))</f>
        <v/>
      </c>
      <c r="G80" s="512"/>
      <c r="H80" s="562"/>
      <c r="I80" s="570"/>
      <c r="J80" s="570"/>
      <c r="K80" s="570"/>
      <c r="L80" s="571"/>
    </row>
    <row r="81" spans="1:12" ht="12" customHeight="1" x14ac:dyDescent="0.2">
      <c r="A81" s="509"/>
      <c r="B81" s="54"/>
      <c r="C81" s="561"/>
      <c r="D81" s="513"/>
      <c r="E81" s="513"/>
      <c r="F81" s="566"/>
      <c r="G81" s="513"/>
      <c r="H81" s="563"/>
      <c r="I81" s="572"/>
      <c r="J81" s="572"/>
      <c r="K81" s="572"/>
      <c r="L81" s="573"/>
    </row>
    <row r="82" spans="1:12" ht="12" customHeight="1" x14ac:dyDescent="0.2">
      <c r="A82" s="505"/>
      <c r="B82" s="54"/>
      <c r="C82" s="560" t="str">
        <f>IF(AND(A82&lt;&gt;"",'General Project Information'!$D$27&lt;&gt;"",'General Project Information'!$D$39=""),Picklists!$AH$4,"")</f>
        <v/>
      </c>
      <c r="D82" s="512"/>
      <c r="E82" s="512"/>
      <c r="F82" s="565" t="str">
        <f>IF(OR(E82="",D82=""),"",(D82/E82))</f>
        <v/>
      </c>
      <c r="G82" s="512"/>
      <c r="H82" s="562"/>
      <c r="I82" s="570"/>
      <c r="J82" s="570"/>
      <c r="K82" s="570"/>
      <c r="L82" s="571"/>
    </row>
    <row r="83" spans="1:12" s="3" customFormat="1" ht="12" customHeight="1" x14ac:dyDescent="0.2">
      <c r="A83" s="509"/>
      <c r="B83" s="54"/>
      <c r="C83" s="561"/>
      <c r="D83" s="513"/>
      <c r="E83" s="513"/>
      <c r="F83" s="566"/>
      <c r="G83" s="513"/>
      <c r="H83" s="563"/>
      <c r="I83" s="572"/>
      <c r="J83" s="572"/>
      <c r="K83" s="572"/>
      <c r="L83" s="573"/>
    </row>
    <row r="84" spans="1:12" ht="12" customHeight="1" x14ac:dyDescent="0.2">
      <c r="A84" s="505"/>
      <c r="B84" s="54"/>
      <c r="C84" s="560" t="str">
        <f>IF(AND(A84&lt;&gt;"",'General Project Information'!$D$27&lt;&gt;"",'General Project Information'!$D$39=""),Picklists!$AH$4,"")</f>
        <v/>
      </c>
      <c r="D84" s="512"/>
      <c r="E84" s="512"/>
      <c r="F84" s="565" t="str">
        <f>IF(OR(E84="",D84=""),"",(D84/E84))</f>
        <v/>
      </c>
      <c r="G84" s="512"/>
      <c r="H84" s="562"/>
      <c r="I84" s="570"/>
      <c r="J84" s="570"/>
      <c r="K84" s="570"/>
      <c r="L84" s="571"/>
    </row>
    <row r="85" spans="1:12" ht="12" customHeight="1" x14ac:dyDescent="0.2">
      <c r="A85" s="509"/>
      <c r="B85" s="54"/>
      <c r="C85" s="561"/>
      <c r="D85" s="513"/>
      <c r="E85" s="513"/>
      <c r="F85" s="566"/>
      <c r="G85" s="513"/>
      <c r="H85" s="563"/>
      <c r="I85" s="572"/>
      <c r="J85" s="572"/>
      <c r="K85" s="572"/>
      <c r="L85" s="573"/>
    </row>
    <row r="86" spans="1:12" ht="12" customHeight="1" x14ac:dyDescent="0.2">
      <c r="A86" s="505"/>
      <c r="B86" s="54"/>
      <c r="C86" s="560" t="str">
        <f>IF(AND(A86&lt;&gt;"",'General Project Information'!$D$27&lt;&gt;"",'General Project Information'!$D$39=""),Picklists!$AH$4,"")</f>
        <v/>
      </c>
      <c r="D86" s="512"/>
      <c r="E86" s="512"/>
      <c r="F86" s="565" t="str">
        <f>IF(OR(E86="",D86=""),"",(D86/E86))</f>
        <v/>
      </c>
      <c r="G86" s="512"/>
      <c r="H86" s="562"/>
      <c r="I86" s="570"/>
      <c r="J86" s="570"/>
      <c r="K86" s="570"/>
      <c r="L86" s="571"/>
    </row>
    <row r="87" spans="1:12" ht="12" customHeight="1" x14ac:dyDescent="0.2">
      <c r="A87" s="509"/>
      <c r="B87" s="54"/>
      <c r="C87" s="561"/>
      <c r="D87" s="513"/>
      <c r="E87" s="513"/>
      <c r="F87" s="566"/>
      <c r="G87" s="513"/>
      <c r="H87" s="563"/>
      <c r="I87" s="572"/>
      <c r="J87" s="572"/>
      <c r="K87" s="572"/>
      <c r="L87" s="573"/>
    </row>
    <row r="88" spans="1:12" ht="12" customHeight="1" x14ac:dyDescent="0.2">
      <c r="A88" s="505"/>
      <c r="B88" s="54"/>
      <c r="C88" s="560" t="str">
        <f>IF(AND(A88&lt;&gt;"",'General Project Information'!$D$27&lt;&gt;"",'General Project Information'!$D$39=""),Picklists!$AH$4,"")</f>
        <v/>
      </c>
      <c r="D88" s="512"/>
      <c r="E88" s="512"/>
      <c r="F88" s="565" t="str">
        <f>IF(OR(E88="",D88=""),"",(D88/E88))</f>
        <v/>
      </c>
      <c r="G88" s="512"/>
      <c r="H88" s="562"/>
      <c r="I88" s="570"/>
      <c r="J88" s="570"/>
      <c r="K88" s="570"/>
      <c r="L88" s="571"/>
    </row>
    <row r="89" spans="1:12" ht="12" customHeight="1" x14ac:dyDescent="0.2">
      <c r="A89" s="509"/>
      <c r="B89" s="54"/>
      <c r="C89" s="561"/>
      <c r="D89" s="513"/>
      <c r="E89" s="513"/>
      <c r="F89" s="566"/>
      <c r="G89" s="513"/>
      <c r="H89" s="563"/>
      <c r="I89" s="572"/>
      <c r="J89" s="572"/>
      <c r="K89" s="572"/>
      <c r="L89" s="573"/>
    </row>
    <row r="90" spans="1:12" ht="12" customHeight="1" x14ac:dyDescent="0.2">
      <c r="A90" s="505"/>
      <c r="B90" s="54"/>
      <c r="C90" s="560" t="str">
        <f>IF(AND(A90&lt;&gt;"",'General Project Information'!$D$27&lt;&gt;"",'General Project Information'!$D$39=""),Picklists!$AH$4,"")</f>
        <v/>
      </c>
      <c r="D90" s="512"/>
      <c r="E90" s="512"/>
      <c r="F90" s="565" t="str">
        <f>IF(OR(E90="",D90=""),"",(D90/E90))</f>
        <v/>
      </c>
      <c r="G90" s="512"/>
      <c r="H90" s="562"/>
      <c r="I90" s="570"/>
      <c r="J90" s="570"/>
      <c r="K90" s="570"/>
      <c r="L90" s="571"/>
    </row>
    <row r="91" spans="1:12" ht="12" customHeight="1" x14ac:dyDescent="0.2">
      <c r="A91" s="509"/>
      <c r="B91" s="54"/>
      <c r="C91" s="561"/>
      <c r="D91" s="513"/>
      <c r="E91" s="513"/>
      <c r="F91" s="566"/>
      <c r="G91" s="513"/>
      <c r="H91" s="563"/>
      <c r="I91" s="572"/>
      <c r="J91" s="572"/>
      <c r="K91" s="572"/>
      <c r="L91" s="573"/>
    </row>
    <row r="92" spans="1:12" ht="12" customHeight="1" x14ac:dyDescent="0.2">
      <c r="A92" s="505"/>
      <c r="B92" s="54"/>
      <c r="C92" s="560" t="str">
        <f>IF(AND(A92&lt;&gt;"",'General Project Information'!$D$27&lt;&gt;"",'General Project Information'!$D$39=""),Picklists!$AH$4,"")</f>
        <v/>
      </c>
      <c r="D92" s="512"/>
      <c r="E92" s="512"/>
      <c r="F92" s="565" t="str">
        <f>IF(OR(E92="",D92=""),"",(D92/E92))</f>
        <v/>
      </c>
      <c r="G92" s="512"/>
      <c r="H92" s="562"/>
      <c r="I92" s="570"/>
      <c r="J92" s="570"/>
      <c r="K92" s="570"/>
      <c r="L92" s="571"/>
    </row>
    <row r="93" spans="1:12" s="4" customFormat="1" ht="12" customHeight="1" x14ac:dyDescent="0.2">
      <c r="A93" s="509"/>
      <c r="B93" s="54"/>
      <c r="C93" s="561"/>
      <c r="D93" s="513"/>
      <c r="E93" s="513"/>
      <c r="F93" s="566"/>
      <c r="G93" s="513"/>
      <c r="H93" s="563"/>
      <c r="I93" s="572"/>
      <c r="J93" s="572"/>
      <c r="K93" s="572"/>
      <c r="L93" s="573"/>
    </row>
    <row r="94" spans="1:12" s="4" customFormat="1" ht="12" customHeight="1" x14ac:dyDescent="0.2">
      <c r="A94" s="505"/>
      <c r="B94" s="54"/>
      <c r="C94" s="560" t="str">
        <f>IF(AND(A94&lt;&gt;"",'General Project Information'!$D$27&lt;&gt;"",'General Project Information'!$D$39=""),Picklists!$AH$4,"")</f>
        <v/>
      </c>
      <c r="D94" s="512"/>
      <c r="E94" s="512"/>
      <c r="F94" s="565" t="str">
        <f>IF(OR(E94="",D94=""),"",(D94/E94))</f>
        <v/>
      </c>
      <c r="G94" s="512"/>
      <c r="H94" s="562"/>
      <c r="I94" s="570"/>
      <c r="J94" s="570"/>
      <c r="K94" s="570"/>
      <c r="L94" s="571"/>
    </row>
    <row r="95" spans="1:12" ht="12" customHeight="1" x14ac:dyDescent="0.2">
      <c r="A95" s="509"/>
      <c r="B95" s="54"/>
      <c r="C95" s="561"/>
      <c r="D95" s="513"/>
      <c r="E95" s="513"/>
      <c r="F95" s="566"/>
      <c r="G95" s="513"/>
      <c r="H95" s="563"/>
      <c r="I95" s="572"/>
      <c r="J95" s="572"/>
      <c r="K95" s="572"/>
      <c r="L95" s="573"/>
    </row>
    <row r="96" spans="1:12" ht="12" customHeight="1" x14ac:dyDescent="0.2">
      <c r="A96" s="505"/>
      <c r="B96" s="54"/>
      <c r="C96" s="560" t="str">
        <f>IF(AND(A96&lt;&gt;"",'General Project Information'!$D$27&lt;&gt;"",'General Project Information'!$D$39=""),Picklists!$AH$4,"")</f>
        <v/>
      </c>
      <c r="D96" s="512"/>
      <c r="E96" s="512"/>
      <c r="F96" s="565" t="str">
        <f>IF(OR(E96="",D96=""),"",(D96/E96))</f>
        <v/>
      </c>
      <c r="G96" s="512"/>
      <c r="H96" s="562"/>
      <c r="I96" s="570"/>
      <c r="J96" s="570"/>
      <c r="K96" s="570"/>
      <c r="L96" s="571"/>
    </row>
    <row r="97" spans="1:22" ht="12" customHeight="1" x14ac:dyDescent="0.2">
      <c r="A97" s="509"/>
      <c r="B97" s="54"/>
      <c r="C97" s="561"/>
      <c r="D97" s="513"/>
      <c r="E97" s="513"/>
      <c r="F97" s="566"/>
      <c r="G97" s="513"/>
      <c r="H97" s="563"/>
      <c r="I97" s="572"/>
      <c r="J97" s="572"/>
      <c r="K97" s="572"/>
      <c r="L97" s="573"/>
    </row>
    <row r="98" spans="1:22" ht="12" customHeight="1" x14ac:dyDescent="0.2">
      <c r="A98" s="505"/>
      <c r="B98" s="54"/>
      <c r="C98" s="560" t="str">
        <f>IF(AND(A98&lt;&gt;"",'General Project Information'!$D$27&lt;&gt;"",'General Project Information'!$D$39=""),Picklists!$AH$4,"")</f>
        <v/>
      </c>
      <c r="D98" s="512"/>
      <c r="E98" s="512"/>
      <c r="F98" s="565" t="str">
        <f>IF(OR(E98="",D98=""),"",(D98/E98))</f>
        <v/>
      </c>
      <c r="G98" s="512"/>
      <c r="H98" s="562"/>
      <c r="I98" s="570"/>
      <c r="J98" s="570"/>
      <c r="K98" s="570"/>
      <c r="L98" s="571"/>
    </row>
    <row r="99" spans="1:22" ht="12" customHeight="1" x14ac:dyDescent="0.2">
      <c r="A99" s="509"/>
      <c r="B99" s="54"/>
      <c r="C99" s="561"/>
      <c r="D99" s="513"/>
      <c r="E99" s="513"/>
      <c r="F99" s="566"/>
      <c r="G99" s="513"/>
      <c r="H99" s="563"/>
      <c r="I99" s="572"/>
      <c r="J99" s="572"/>
      <c r="K99" s="572"/>
      <c r="L99" s="573"/>
    </row>
    <row r="100" spans="1:22" ht="12" customHeight="1" x14ac:dyDescent="0.2">
      <c r="A100" s="505"/>
      <c r="B100" s="54"/>
      <c r="C100" s="560" t="str">
        <f>IF(AND(A100&lt;&gt;"",'General Project Information'!$D$27&lt;&gt;"",'General Project Information'!$D$39=""),Picklists!$AH$4,"")</f>
        <v/>
      </c>
      <c r="D100" s="512"/>
      <c r="E100" s="512"/>
      <c r="F100" s="565" t="str">
        <f>IF(OR(E100="",D100=""),"",(D100/E100))</f>
        <v/>
      </c>
      <c r="G100" s="512"/>
      <c r="H100" s="562"/>
      <c r="I100" s="570"/>
      <c r="J100" s="570"/>
      <c r="K100" s="570"/>
      <c r="L100" s="571"/>
    </row>
    <row r="101" spans="1:22" ht="12" customHeight="1" x14ac:dyDescent="0.2">
      <c r="A101" s="509"/>
      <c r="B101" s="54"/>
      <c r="C101" s="561"/>
      <c r="D101" s="513"/>
      <c r="E101" s="513"/>
      <c r="F101" s="566"/>
      <c r="G101" s="513"/>
      <c r="H101" s="563"/>
      <c r="I101" s="572"/>
      <c r="J101" s="572"/>
      <c r="K101" s="572"/>
      <c r="L101" s="573"/>
    </row>
    <row r="102" spans="1:22" ht="12" customHeight="1" x14ac:dyDescent="0.2">
      <c r="A102" s="505"/>
      <c r="B102" s="54"/>
      <c r="C102" s="560" t="str">
        <f>IF(AND(A102&lt;&gt;"",'General Project Information'!$D$27&lt;&gt;"",'General Project Information'!$D$39=""),Picklists!$AH$4,"")</f>
        <v/>
      </c>
      <c r="D102" s="512"/>
      <c r="E102" s="512"/>
      <c r="F102" s="565" t="str">
        <f>IF(OR(E102="",D102=""),"",(D102/E102))</f>
        <v/>
      </c>
      <c r="G102" s="512"/>
      <c r="H102" s="562"/>
      <c r="I102" s="570"/>
      <c r="J102" s="570"/>
      <c r="K102" s="570"/>
      <c r="L102" s="571"/>
    </row>
    <row r="103" spans="1:22" s="5" customFormat="1" ht="12" customHeight="1" x14ac:dyDescent="0.2">
      <c r="A103" s="509"/>
      <c r="B103" s="54"/>
      <c r="C103" s="561"/>
      <c r="D103" s="513"/>
      <c r="E103" s="513"/>
      <c r="F103" s="566"/>
      <c r="G103" s="513"/>
      <c r="H103" s="563"/>
      <c r="I103" s="572"/>
      <c r="J103" s="572"/>
      <c r="K103" s="572"/>
      <c r="L103" s="573"/>
    </row>
    <row r="104" spans="1:22" ht="12" customHeight="1" x14ac:dyDescent="0.2">
      <c r="A104" s="505"/>
      <c r="B104" s="54"/>
      <c r="C104" s="560" t="str">
        <f>IF(AND(A104&lt;&gt;"",'General Project Information'!$D$27&lt;&gt;"",'General Project Information'!$D$39=""),Picklists!$AH$4,"")</f>
        <v/>
      </c>
      <c r="D104" s="512"/>
      <c r="E104" s="512"/>
      <c r="F104" s="565" t="str">
        <f>IF(OR(E104="",D104=""),"",(D104/E104))</f>
        <v/>
      </c>
      <c r="G104" s="512"/>
      <c r="H104" s="562"/>
      <c r="I104" s="570"/>
      <c r="J104" s="570"/>
      <c r="K104" s="570"/>
      <c r="L104" s="571"/>
    </row>
    <row r="105" spans="1:22" ht="12" customHeight="1" x14ac:dyDescent="0.2">
      <c r="A105" s="509"/>
      <c r="B105" s="54"/>
      <c r="C105" s="561"/>
      <c r="D105" s="513"/>
      <c r="E105" s="513"/>
      <c r="F105" s="566"/>
      <c r="G105" s="513"/>
      <c r="H105" s="563"/>
      <c r="I105" s="572"/>
      <c r="J105" s="572"/>
      <c r="K105" s="572"/>
      <c r="L105" s="573"/>
    </row>
    <row r="106" spans="1:22" ht="12" customHeight="1" x14ac:dyDescent="0.2">
      <c r="A106" s="505"/>
      <c r="B106" s="54"/>
      <c r="C106" s="560" t="str">
        <f>IF(AND(A106&lt;&gt;"",'General Project Information'!$D$27&lt;&gt;"",'General Project Information'!$D$39=""),Picklists!$AH$4,"")</f>
        <v/>
      </c>
      <c r="D106" s="512"/>
      <c r="E106" s="512"/>
      <c r="F106" s="565" t="str">
        <f>IF(OR(E106="",D106=""),"",(D106/E106))</f>
        <v/>
      </c>
      <c r="G106" s="512"/>
      <c r="H106" s="562"/>
      <c r="I106" s="570"/>
      <c r="J106" s="570"/>
      <c r="K106" s="570"/>
      <c r="L106" s="571"/>
    </row>
    <row r="107" spans="1:22" ht="12" customHeight="1" thickBot="1" x14ac:dyDescent="0.25">
      <c r="A107" s="568"/>
      <c r="B107" s="138"/>
      <c r="C107" s="561"/>
      <c r="D107" s="564"/>
      <c r="E107" s="564"/>
      <c r="F107" s="569"/>
      <c r="G107" s="564"/>
      <c r="H107" s="567"/>
      <c r="I107" s="574"/>
      <c r="J107" s="574"/>
      <c r="K107" s="574"/>
      <c r="L107" s="575"/>
    </row>
    <row r="108" spans="1:22" customFormat="1" ht="15" customHeight="1" x14ac:dyDescent="0.2">
      <c r="A108" s="96"/>
      <c r="B108" s="97"/>
      <c r="C108" s="97"/>
      <c r="D108" s="538" t="s">
        <v>67</v>
      </c>
      <c r="E108" s="538"/>
      <c r="F108" s="538"/>
      <c r="G108" s="538"/>
      <c r="H108" s="97"/>
      <c r="I108" s="97"/>
      <c r="J108" s="97"/>
      <c r="K108" s="97"/>
      <c r="L108" s="118"/>
    </row>
    <row r="109" spans="1:22" s="5" customFormat="1" ht="12" customHeight="1" x14ac:dyDescent="0.2">
      <c r="A109" s="522"/>
      <c r="B109" s="523"/>
      <c r="C109" s="523"/>
      <c r="D109" s="523"/>
      <c r="E109" s="523"/>
      <c r="F109" s="523"/>
      <c r="G109" s="523"/>
      <c r="H109" s="523"/>
      <c r="I109" s="523"/>
      <c r="J109" s="523"/>
      <c r="K109" s="523"/>
      <c r="L109" s="524"/>
      <c r="O109" s="1"/>
      <c r="P109" s="1"/>
      <c r="V109" s="1"/>
    </row>
    <row r="110" spans="1:22" x14ac:dyDescent="0.2">
      <c r="A110" s="525"/>
      <c r="B110" s="523"/>
      <c r="C110" s="523"/>
      <c r="D110" s="523"/>
      <c r="E110" s="523"/>
      <c r="F110" s="523"/>
      <c r="G110" s="523"/>
      <c r="H110" s="523"/>
      <c r="I110" s="523"/>
      <c r="J110" s="523"/>
      <c r="K110" s="523"/>
      <c r="L110" s="524"/>
    </row>
    <row r="111" spans="1:22" x14ac:dyDescent="0.2">
      <c r="A111" s="525"/>
      <c r="B111" s="523"/>
      <c r="C111" s="523"/>
      <c r="D111" s="523"/>
      <c r="E111" s="523"/>
      <c r="F111" s="523"/>
      <c r="G111" s="523"/>
      <c r="H111" s="523"/>
      <c r="I111" s="523"/>
      <c r="J111" s="523"/>
      <c r="K111" s="523"/>
      <c r="L111" s="524"/>
    </row>
    <row r="112" spans="1:22" s="5" customFormat="1" ht="12" customHeight="1" x14ac:dyDescent="0.2">
      <c r="A112" s="525"/>
      <c r="B112" s="523"/>
      <c r="C112" s="523"/>
      <c r="D112" s="523"/>
      <c r="E112" s="523"/>
      <c r="F112" s="523"/>
      <c r="G112" s="523"/>
      <c r="H112" s="523"/>
      <c r="I112" s="523"/>
      <c r="J112" s="523"/>
      <c r="K112" s="523"/>
      <c r="L112" s="524"/>
      <c r="O112" s="1"/>
      <c r="P112" s="1"/>
      <c r="V112" s="1"/>
    </row>
    <row r="113" spans="1:12" x14ac:dyDescent="0.2">
      <c r="A113" s="525"/>
      <c r="B113" s="523"/>
      <c r="C113" s="523"/>
      <c r="D113" s="523"/>
      <c r="E113" s="523"/>
      <c r="F113" s="523"/>
      <c r="G113" s="523"/>
      <c r="H113" s="523"/>
      <c r="I113" s="523"/>
      <c r="J113" s="523"/>
      <c r="K113" s="523"/>
      <c r="L113" s="524"/>
    </row>
    <row r="114" spans="1:12" ht="13.5" thickBot="1" x14ac:dyDescent="0.25">
      <c r="A114" s="526"/>
      <c r="B114" s="527"/>
      <c r="C114" s="527"/>
      <c r="D114" s="527"/>
      <c r="E114" s="527"/>
      <c r="F114" s="527"/>
      <c r="G114" s="527"/>
      <c r="H114" s="527"/>
      <c r="I114" s="527"/>
      <c r="J114" s="527"/>
      <c r="K114" s="527"/>
      <c r="L114" s="528"/>
    </row>
  </sheetData>
  <sheetProtection sheet="1" selectLockedCells="1"/>
  <dataConsolidate/>
  <mergeCells count="331">
    <mergeCell ref="D108:G108"/>
    <mergeCell ref="D13:G13"/>
    <mergeCell ref="D14:G14"/>
    <mergeCell ref="D15:G15"/>
    <mergeCell ref="G70:G71"/>
    <mergeCell ref="E55:E56"/>
    <mergeCell ref="C19:C20"/>
    <mergeCell ref="G37:G38"/>
    <mergeCell ref="E104:E105"/>
    <mergeCell ref="F104:F105"/>
    <mergeCell ref="C104:C105"/>
    <mergeCell ref="G104:G105"/>
    <mergeCell ref="D106:D107"/>
    <mergeCell ref="E106:E107"/>
    <mergeCell ref="F106:F107"/>
    <mergeCell ref="G106:G107"/>
    <mergeCell ref="C94:C95"/>
    <mergeCell ref="C98:C99"/>
    <mergeCell ref="F72:F73"/>
    <mergeCell ref="F27:F28"/>
    <mergeCell ref="F29:F30"/>
    <mergeCell ref="F33:F34"/>
    <mergeCell ref="C96:C97"/>
    <mergeCell ref="A1:K1"/>
    <mergeCell ref="A2:B7"/>
    <mergeCell ref="A11:L11"/>
    <mergeCell ref="A16:B16"/>
    <mergeCell ref="A9:L9"/>
    <mergeCell ref="F19:F20"/>
    <mergeCell ref="G19:G20"/>
    <mergeCell ref="H19:H20"/>
    <mergeCell ref="A19:A20"/>
    <mergeCell ref="D19:D20"/>
    <mergeCell ref="C2:L2"/>
    <mergeCell ref="C3:L3"/>
    <mergeCell ref="C4:L4"/>
    <mergeCell ref="C5:L5"/>
    <mergeCell ref="C6:L6"/>
    <mergeCell ref="C7:L7"/>
    <mergeCell ref="A10:L10"/>
    <mergeCell ref="I19:L20"/>
    <mergeCell ref="C17:G17"/>
    <mergeCell ref="E19:E20"/>
    <mergeCell ref="I18:L18"/>
    <mergeCell ref="A23:A24"/>
    <mergeCell ref="F23:F24"/>
    <mergeCell ref="G23:G24"/>
    <mergeCell ref="H23:H24"/>
    <mergeCell ref="E21:E22"/>
    <mergeCell ref="C25:C26"/>
    <mergeCell ref="C27:C28"/>
    <mergeCell ref="C29:C30"/>
    <mergeCell ref="C31:C32"/>
    <mergeCell ref="C21:C22"/>
    <mergeCell ref="C23:C24"/>
    <mergeCell ref="A21:A22"/>
    <mergeCell ref="D21:D22"/>
    <mergeCell ref="F21:F22"/>
    <mergeCell ref="D23:D24"/>
    <mergeCell ref="E23:E24"/>
    <mergeCell ref="D27:D28"/>
    <mergeCell ref="E27:E28"/>
    <mergeCell ref="A25:A26"/>
    <mergeCell ref="D25:D26"/>
    <mergeCell ref="F25:F26"/>
    <mergeCell ref="E25:E26"/>
    <mergeCell ref="A27:A28"/>
    <mergeCell ref="A31:A32"/>
    <mergeCell ref="I27:L28"/>
    <mergeCell ref="I29:L30"/>
    <mergeCell ref="I31:L32"/>
    <mergeCell ref="G21:G22"/>
    <mergeCell ref="H21:H22"/>
    <mergeCell ref="I23:L24"/>
    <mergeCell ref="I25:L26"/>
    <mergeCell ref="I21:L22"/>
    <mergeCell ref="G47:G48"/>
    <mergeCell ref="H37:H38"/>
    <mergeCell ref="H39:H40"/>
    <mergeCell ref="G41:G42"/>
    <mergeCell ref="H41:H42"/>
    <mergeCell ref="G25:G26"/>
    <mergeCell ref="H25:H26"/>
    <mergeCell ref="G27:G28"/>
    <mergeCell ref="H27:H28"/>
    <mergeCell ref="G29:G30"/>
    <mergeCell ref="H29:H30"/>
    <mergeCell ref="G31:G32"/>
    <mergeCell ref="H31:H32"/>
    <mergeCell ref="H35:H36"/>
    <mergeCell ref="I70:L71"/>
    <mergeCell ref="D31:D32"/>
    <mergeCell ref="E31:E32"/>
    <mergeCell ref="G33:G34"/>
    <mergeCell ref="H33:H34"/>
    <mergeCell ref="I69:L69"/>
    <mergeCell ref="I51:L52"/>
    <mergeCell ref="I53:L54"/>
    <mergeCell ref="I55:L56"/>
    <mergeCell ref="I35:L36"/>
    <mergeCell ref="I37:L38"/>
    <mergeCell ref="I39:L40"/>
    <mergeCell ref="I41:L42"/>
    <mergeCell ref="I43:L44"/>
    <mergeCell ref="I45:L46"/>
    <mergeCell ref="I47:L48"/>
    <mergeCell ref="G53:G54"/>
    <mergeCell ref="H53:H54"/>
    <mergeCell ref="H70:H71"/>
    <mergeCell ref="I49:L50"/>
    <mergeCell ref="I33:L34"/>
    <mergeCell ref="F35:F36"/>
    <mergeCell ref="G35:G36"/>
    <mergeCell ref="F31:F32"/>
    <mergeCell ref="H98:H99"/>
    <mergeCell ref="H72:H73"/>
    <mergeCell ref="A29:A30"/>
    <mergeCell ref="D29:D30"/>
    <mergeCell ref="E29:E30"/>
    <mergeCell ref="I76:L77"/>
    <mergeCell ref="I84:L85"/>
    <mergeCell ref="I78:L79"/>
    <mergeCell ref="I80:L81"/>
    <mergeCell ref="I82:L83"/>
    <mergeCell ref="F37:F38"/>
    <mergeCell ref="F39:F40"/>
    <mergeCell ref="G39:G40"/>
    <mergeCell ref="A33:A34"/>
    <mergeCell ref="D33:D34"/>
    <mergeCell ref="E33:E34"/>
    <mergeCell ref="C33:C34"/>
    <mergeCell ref="A35:A36"/>
    <mergeCell ref="D35:D36"/>
    <mergeCell ref="E35:E36"/>
    <mergeCell ref="C35:C36"/>
    <mergeCell ref="A37:A38"/>
    <mergeCell ref="D37:D38"/>
    <mergeCell ref="E37:E38"/>
    <mergeCell ref="I72:L73"/>
    <mergeCell ref="I74:L75"/>
    <mergeCell ref="I102:L103"/>
    <mergeCell ref="I104:L105"/>
    <mergeCell ref="I106:L107"/>
    <mergeCell ref="I86:L87"/>
    <mergeCell ref="I88:L89"/>
    <mergeCell ref="I90:L91"/>
    <mergeCell ref="I92:L93"/>
    <mergeCell ref="I94:L95"/>
    <mergeCell ref="I96:L97"/>
    <mergeCell ref="I98:L99"/>
    <mergeCell ref="I100:L101"/>
    <mergeCell ref="A39:A40"/>
    <mergeCell ref="D39:D40"/>
    <mergeCell ref="E39:E40"/>
    <mergeCell ref="C37:C38"/>
    <mergeCell ref="A45:A46"/>
    <mergeCell ref="D45:D46"/>
    <mergeCell ref="F45:F46"/>
    <mergeCell ref="A41:A42"/>
    <mergeCell ref="D41:D42"/>
    <mergeCell ref="F41:F42"/>
    <mergeCell ref="E41:E42"/>
    <mergeCell ref="F43:F44"/>
    <mergeCell ref="C39:C40"/>
    <mergeCell ref="C41:C42"/>
    <mergeCell ref="A47:A48"/>
    <mergeCell ref="D47:D48"/>
    <mergeCell ref="E47:E48"/>
    <mergeCell ref="C47:C48"/>
    <mergeCell ref="H43:H44"/>
    <mergeCell ref="A43:A44"/>
    <mergeCell ref="D43:D44"/>
    <mergeCell ref="E43:E44"/>
    <mergeCell ref="C43:C44"/>
    <mergeCell ref="G45:G46"/>
    <mergeCell ref="A51:A52"/>
    <mergeCell ref="D51:D52"/>
    <mergeCell ref="E51:E52"/>
    <mergeCell ref="G49:G50"/>
    <mergeCell ref="H49:H50"/>
    <mergeCell ref="A49:A50"/>
    <mergeCell ref="D49:D50"/>
    <mergeCell ref="F49:F50"/>
    <mergeCell ref="E49:E50"/>
    <mergeCell ref="F51:F52"/>
    <mergeCell ref="C49:C50"/>
    <mergeCell ref="C51:C52"/>
    <mergeCell ref="G51:G52"/>
    <mergeCell ref="A53:A54"/>
    <mergeCell ref="D53:D54"/>
    <mergeCell ref="F53:F54"/>
    <mergeCell ref="E53:E54"/>
    <mergeCell ref="E72:E73"/>
    <mergeCell ref="F55:F56"/>
    <mergeCell ref="C53:C54"/>
    <mergeCell ref="C55:C56"/>
    <mergeCell ref="A55:A56"/>
    <mergeCell ref="D55:D56"/>
    <mergeCell ref="A70:A71"/>
    <mergeCell ref="D70:D71"/>
    <mergeCell ref="E70:E71"/>
    <mergeCell ref="A67:B67"/>
    <mergeCell ref="C68:G68"/>
    <mergeCell ref="D57:G57"/>
    <mergeCell ref="F70:F71"/>
    <mergeCell ref="D65:G65"/>
    <mergeCell ref="D66:G66"/>
    <mergeCell ref="D64:G64"/>
    <mergeCell ref="C72:C73"/>
    <mergeCell ref="C70:C71"/>
    <mergeCell ref="D72:D73"/>
    <mergeCell ref="G72:G73"/>
    <mergeCell ref="A76:A77"/>
    <mergeCell ref="D76:D77"/>
    <mergeCell ref="E76:E77"/>
    <mergeCell ref="F76:F77"/>
    <mergeCell ref="G76:G77"/>
    <mergeCell ref="H76:H77"/>
    <mergeCell ref="A74:A75"/>
    <mergeCell ref="D74:D75"/>
    <mergeCell ref="E74:E75"/>
    <mergeCell ref="C74:C75"/>
    <mergeCell ref="F74:F75"/>
    <mergeCell ref="H74:H75"/>
    <mergeCell ref="A78:A79"/>
    <mergeCell ref="D78:D79"/>
    <mergeCell ref="E78:E79"/>
    <mergeCell ref="F78:F79"/>
    <mergeCell ref="G78:G79"/>
    <mergeCell ref="H78:H79"/>
    <mergeCell ref="C78:C79"/>
    <mergeCell ref="A80:A81"/>
    <mergeCell ref="D80:D81"/>
    <mergeCell ref="E80:E81"/>
    <mergeCell ref="F80:F81"/>
    <mergeCell ref="G80:G81"/>
    <mergeCell ref="H80:H81"/>
    <mergeCell ref="A82:A83"/>
    <mergeCell ref="D82:D83"/>
    <mergeCell ref="E82:E83"/>
    <mergeCell ref="F82:F83"/>
    <mergeCell ref="G82:G83"/>
    <mergeCell ref="H82:H83"/>
    <mergeCell ref="C82:C83"/>
    <mergeCell ref="A84:A85"/>
    <mergeCell ref="D84:D85"/>
    <mergeCell ref="E84:E85"/>
    <mergeCell ref="F84:F85"/>
    <mergeCell ref="G84:G85"/>
    <mergeCell ref="H84:H85"/>
    <mergeCell ref="C84:C85"/>
    <mergeCell ref="A86:A87"/>
    <mergeCell ref="D86:D87"/>
    <mergeCell ref="E86:E87"/>
    <mergeCell ref="F86:F87"/>
    <mergeCell ref="G86:G87"/>
    <mergeCell ref="H86:H87"/>
    <mergeCell ref="C86:C87"/>
    <mergeCell ref="A88:A89"/>
    <mergeCell ref="D88:D89"/>
    <mergeCell ref="E88:E89"/>
    <mergeCell ref="F88:F89"/>
    <mergeCell ref="G88:G89"/>
    <mergeCell ref="H88:H89"/>
    <mergeCell ref="C88:C89"/>
    <mergeCell ref="H90:H91"/>
    <mergeCell ref="C90:C91"/>
    <mergeCell ref="A92:A93"/>
    <mergeCell ref="D92:D93"/>
    <mergeCell ref="E92:E93"/>
    <mergeCell ref="F92:F93"/>
    <mergeCell ref="G92:G93"/>
    <mergeCell ref="H92:H93"/>
    <mergeCell ref="C92:C93"/>
    <mergeCell ref="A98:A99"/>
    <mergeCell ref="E98:E99"/>
    <mergeCell ref="F98:F99"/>
    <mergeCell ref="G98:G99"/>
    <mergeCell ref="A90:A91"/>
    <mergeCell ref="D90:D91"/>
    <mergeCell ref="E90:E91"/>
    <mergeCell ref="F90:F91"/>
    <mergeCell ref="G90:G91"/>
    <mergeCell ref="A106:A107"/>
    <mergeCell ref="H47:H48"/>
    <mergeCell ref="H45:H46"/>
    <mergeCell ref="G43:G44"/>
    <mergeCell ref="A102:A103"/>
    <mergeCell ref="A58:L63"/>
    <mergeCell ref="A72:A73"/>
    <mergeCell ref="C80:C81"/>
    <mergeCell ref="H100:H101"/>
    <mergeCell ref="G74:G75"/>
    <mergeCell ref="C76:C77"/>
    <mergeCell ref="A100:A101"/>
    <mergeCell ref="D100:D101"/>
    <mergeCell ref="E100:E101"/>
    <mergeCell ref="F100:F101"/>
    <mergeCell ref="G100:G101"/>
    <mergeCell ref="C100:C101"/>
    <mergeCell ref="D98:D99"/>
    <mergeCell ref="A96:A97"/>
    <mergeCell ref="D96:D97"/>
    <mergeCell ref="E96:E97"/>
    <mergeCell ref="F96:F97"/>
    <mergeCell ref="G96:G97"/>
    <mergeCell ref="H96:H97"/>
    <mergeCell ref="A109:L114"/>
    <mergeCell ref="H51:H52"/>
    <mergeCell ref="G55:G56"/>
    <mergeCell ref="E45:E46"/>
    <mergeCell ref="C45:C46"/>
    <mergeCell ref="F47:F48"/>
    <mergeCell ref="H106:H107"/>
    <mergeCell ref="H102:H103"/>
    <mergeCell ref="H104:H105"/>
    <mergeCell ref="D104:D105"/>
    <mergeCell ref="H55:H56"/>
    <mergeCell ref="C106:C107"/>
    <mergeCell ref="A104:A105"/>
    <mergeCell ref="C102:C103"/>
    <mergeCell ref="D102:D103"/>
    <mergeCell ref="E102:E103"/>
    <mergeCell ref="F102:F103"/>
    <mergeCell ref="G102:G103"/>
    <mergeCell ref="A94:A95"/>
    <mergeCell ref="D94:D95"/>
    <mergeCell ref="E94:E95"/>
    <mergeCell ref="F94:F95"/>
    <mergeCell ref="G94:G95"/>
    <mergeCell ref="H94:H95"/>
  </mergeCells>
  <conditionalFormatting sqref="F19:F56">
    <cfRule type="cellIs" dxfId="154" priority="248" stopIfTrue="1" operator="lessThanOrEqual">
      <formula>10</formula>
    </cfRule>
    <cfRule type="cellIs" dxfId="153" priority="249" stopIfTrue="1" operator="equal">
      <formula>""</formula>
    </cfRule>
    <cfRule type="cellIs" dxfId="152" priority="250" stopIfTrue="1" operator="greaterThan">
      <formula>10</formula>
    </cfRule>
  </conditionalFormatting>
  <conditionalFormatting sqref="F70:F107">
    <cfRule type="cellIs" dxfId="151" priority="245" stopIfTrue="1" operator="lessThanOrEqual">
      <formula>10</formula>
    </cfRule>
    <cfRule type="cellIs" dxfId="150" priority="246" stopIfTrue="1" operator="equal">
      <formula>""</formula>
    </cfRule>
    <cfRule type="cellIs" dxfId="149" priority="247" stopIfTrue="1" operator="greaterThan">
      <formula>10</formula>
    </cfRule>
  </conditionalFormatting>
  <conditionalFormatting sqref="H21:H22">
    <cfRule type="cellIs" priority="220" stopIfTrue="1" operator="equal">
      <formula>""</formula>
    </cfRule>
    <cfRule type="cellIs" dxfId="148" priority="221" stopIfTrue="1" operator="greaterThan">
      <formula>0.05</formula>
    </cfRule>
    <cfRule type="cellIs" dxfId="147" priority="222" stopIfTrue="1" operator="lessThan">
      <formula>0.02</formula>
    </cfRule>
  </conditionalFormatting>
  <conditionalFormatting sqref="H19:H20">
    <cfRule type="cellIs" priority="166" stopIfTrue="1" operator="equal">
      <formula>""</formula>
    </cfRule>
    <cfRule type="cellIs" dxfId="146" priority="167" stopIfTrue="1" operator="greaterThan">
      <formula>0.05</formula>
    </cfRule>
    <cfRule type="cellIs" dxfId="145" priority="168" stopIfTrue="1" operator="lessThan">
      <formula>0.02</formula>
    </cfRule>
  </conditionalFormatting>
  <conditionalFormatting sqref="H23:H24">
    <cfRule type="cellIs" priority="163" stopIfTrue="1" operator="equal">
      <formula>""</formula>
    </cfRule>
    <cfRule type="cellIs" dxfId="144" priority="164" stopIfTrue="1" operator="greaterThan">
      <formula>0.05</formula>
    </cfRule>
    <cfRule type="cellIs" dxfId="143" priority="165" stopIfTrue="1" operator="lessThan">
      <formula>0.02</formula>
    </cfRule>
  </conditionalFormatting>
  <conditionalFormatting sqref="H25:H26">
    <cfRule type="cellIs" priority="160" stopIfTrue="1" operator="equal">
      <formula>""</formula>
    </cfRule>
    <cfRule type="cellIs" dxfId="142" priority="161" stopIfTrue="1" operator="greaterThan">
      <formula>0.05</formula>
    </cfRule>
    <cfRule type="cellIs" dxfId="141" priority="162" stopIfTrue="1" operator="lessThan">
      <formula>0.02</formula>
    </cfRule>
  </conditionalFormatting>
  <conditionalFormatting sqref="H27:H28">
    <cfRule type="cellIs" priority="157" stopIfTrue="1" operator="equal">
      <formula>""</formula>
    </cfRule>
    <cfRule type="cellIs" dxfId="140" priority="158" stopIfTrue="1" operator="greaterThan">
      <formula>0.05</formula>
    </cfRule>
    <cfRule type="cellIs" dxfId="139" priority="159" stopIfTrue="1" operator="lessThan">
      <formula>0.02</formula>
    </cfRule>
  </conditionalFormatting>
  <conditionalFormatting sqref="H29:H30">
    <cfRule type="cellIs" priority="154" stopIfTrue="1" operator="equal">
      <formula>""</formula>
    </cfRule>
    <cfRule type="cellIs" dxfId="138" priority="155" stopIfTrue="1" operator="greaterThan">
      <formula>0.05</formula>
    </cfRule>
    <cfRule type="cellIs" dxfId="137" priority="156" stopIfTrue="1" operator="lessThan">
      <formula>0.02</formula>
    </cfRule>
  </conditionalFormatting>
  <conditionalFormatting sqref="H31:H32">
    <cfRule type="cellIs" priority="151" stopIfTrue="1" operator="equal">
      <formula>""</formula>
    </cfRule>
    <cfRule type="cellIs" dxfId="136" priority="152" stopIfTrue="1" operator="greaterThan">
      <formula>0.05</formula>
    </cfRule>
    <cfRule type="cellIs" dxfId="135" priority="153" stopIfTrue="1" operator="lessThan">
      <formula>0.02</formula>
    </cfRule>
  </conditionalFormatting>
  <conditionalFormatting sqref="H33:H34">
    <cfRule type="cellIs" priority="148" stopIfTrue="1" operator="equal">
      <formula>""</formula>
    </cfRule>
    <cfRule type="cellIs" dxfId="134" priority="149" stopIfTrue="1" operator="greaterThan">
      <formula>0.05</formula>
    </cfRule>
    <cfRule type="cellIs" dxfId="133" priority="150" stopIfTrue="1" operator="lessThan">
      <formula>0.02</formula>
    </cfRule>
  </conditionalFormatting>
  <conditionalFormatting sqref="H35:H36">
    <cfRule type="cellIs" priority="145" stopIfTrue="1" operator="equal">
      <formula>""</formula>
    </cfRule>
    <cfRule type="cellIs" dxfId="132" priority="146" stopIfTrue="1" operator="greaterThan">
      <formula>0.05</formula>
    </cfRule>
    <cfRule type="cellIs" dxfId="131" priority="147" stopIfTrue="1" operator="lessThan">
      <formula>0.02</formula>
    </cfRule>
  </conditionalFormatting>
  <conditionalFormatting sqref="H37:H38">
    <cfRule type="cellIs" priority="142" stopIfTrue="1" operator="equal">
      <formula>""</formula>
    </cfRule>
    <cfRule type="cellIs" dxfId="130" priority="143" stopIfTrue="1" operator="greaterThan">
      <formula>0.05</formula>
    </cfRule>
    <cfRule type="cellIs" dxfId="129" priority="144" stopIfTrue="1" operator="lessThan">
      <formula>0.02</formula>
    </cfRule>
  </conditionalFormatting>
  <conditionalFormatting sqref="H39:H40">
    <cfRule type="cellIs" priority="139" stopIfTrue="1" operator="equal">
      <formula>""</formula>
    </cfRule>
    <cfRule type="cellIs" dxfId="128" priority="140" stopIfTrue="1" operator="greaterThan">
      <formula>0.05</formula>
    </cfRule>
    <cfRule type="cellIs" dxfId="127" priority="141" stopIfTrue="1" operator="lessThan">
      <formula>0.02</formula>
    </cfRule>
  </conditionalFormatting>
  <conditionalFormatting sqref="H41:H42">
    <cfRule type="cellIs" priority="136" stopIfTrue="1" operator="equal">
      <formula>""</formula>
    </cfRule>
    <cfRule type="cellIs" dxfId="126" priority="137" stopIfTrue="1" operator="greaterThan">
      <formula>0.05</formula>
    </cfRule>
    <cfRule type="cellIs" dxfId="125" priority="138" stopIfTrue="1" operator="lessThan">
      <formula>0.02</formula>
    </cfRule>
  </conditionalFormatting>
  <conditionalFormatting sqref="H43:H44">
    <cfRule type="cellIs" priority="133" stopIfTrue="1" operator="equal">
      <formula>""</formula>
    </cfRule>
    <cfRule type="cellIs" dxfId="124" priority="134" stopIfTrue="1" operator="greaterThan">
      <formula>0.05</formula>
    </cfRule>
    <cfRule type="cellIs" dxfId="123" priority="135" stopIfTrue="1" operator="lessThan">
      <formula>0.02</formula>
    </cfRule>
  </conditionalFormatting>
  <conditionalFormatting sqref="H45:H46">
    <cfRule type="cellIs" priority="130" stopIfTrue="1" operator="equal">
      <formula>""</formula>
    </cfRule>
    <cfRule type="cellIs" dxfId="122" priority="131" stopIfTrue="1" operator="greaterThan">
      <formula>0.05</formula>
    </cfRule>
    <cfRule type="cellIs" dxfId="121" priority="132" stopIfTrue="1" operator="lessThan">
      <formula>0.02</formula>
    </cfRule>
  </conditionalFormatting>
  <conditionalFormatting sqref="H47:H48">
    <cfRule type="cellIs" priority="127" stopIfTrue="1" operator="equal">
      <formula>""</formula>
    </cfRule>
    <cfRule type="cellIs" dxfId="120" priority="128" stopIfTrue="1" operator="greaterThan">
      <formula>0.05</formula>
    </cfRule>
    <cfRule type="cellIs" dxfId="119" priority="129" stopIfTrue="1" operator="lessThan">
      <formula>0.02</formula>
    </cfRule>
  </conditionalFormatting>
  <conditionalFormatting sqref="H49:H50">
    <cfRule type="cellIs" priority="124" stopIfTrue="1" operator="equal">
      <formula>""</formula>
    </cfRule>
    <cfRule type="cellIs" dxfId="118" priority="125" stopIfTrue="1" operator="greaterThan">
      <formula>0.05</formula>
    </cfRule>
    <cfRule type="cellIs" dxfId="117" priority="126" stopIfTrue="1" operator="lessThan">
      <formula>0.02</formula>
    </cfRule>
  </conditionalFormatting>
  <conditionalFormatting sqref="H51:H52">
    <cfRule type="cellIs" priority="121" stopIfTrue="1" operator="equal">
      <formula>""</formula>
    </cfRule>
    <cfRule type="cellIs" dxfId="116" priority="122" stopIfTrue="1" operator="greaterThan">
      <formula>0.05</formula>
    </cfRule>
    <cfRule type="cellIs" dxfId="115" priority="123" stopIfTrue="1" operator="lessThan">
      <formula>0.02</formula>
    </cfRule>
  </conditionalFormatting>
  <conditionalFormatting sqref="H53:H54">
    <cfRule type="cellIs" priority="118" stopIfTrue="1" operator="equal">
      <formula>""</formula>
    </cfRule>
    <cfRule type="cellIs" dxfId="114" priority="119" stopIfTrue="1" operator="greaterThan">
      <formula>0.05</formula>
    </cfRule>
    <cfRule type="cellIs" dxfId="113" priority="120" stopIfTrue="1" operator="lessThan">
      <formula>0.02</formula>
    </cfRule>
  </conditionalFormatting>
  <conditionalFormatting sqref="H55:H56">
    <cfRule type="cellIs" priority="115" stopIfTrue="1" operator="equal">
      <formula>""</formula>
    </cfRule>
    <cfRule type="cellIs" dxfId="112" priority="116" stopIfTrue="1" operator="greaterThan">
      <formula>0.05</formula>
    </cfRule>
    <cfRule type="cellIs" dxfId="111" priority="117" stopIfTrue="1" operator="lessThan">
      <formula>0.02</formula>
    </cfRule>
  </conditionalFormatting>
  <conditionalFormatting sqref="H72:H73">
    <cfRule type="cellIs" priority="55" stopIfTrue="1" operator="equal">
      <formula>""</formula>
    </cfRule>
    <cfRule type="cellIs" dxfId="110" priority="56" stopIfTrue="1" operator="greaterThan">
      <formula>0.05</formula>
    </cfRule>
    <cfRule type="cellIs" dxfId="109" priority="57" stopIfTrue="1" operator="lessThan">
      <formula>0.02</formula>
    </cfRule>
  </conditionalFormatting>
  <conditionalFormatting sqref="H70:H71">
    <cfRule type="cellIs" priority="52" stopIfTrue="1" operator="equal">
      <formula>""</formula>
    </cfRule>
    <cfRule type="cellIs" dxfId="108" priority="53" stopIfTrue="1" operator="greaterThan">
      <formula>0.05</formula>
    </cfRule>
    <cfRule type="cellIs" dxfId="107" priority="54" stopIfTrue="1" operator="lessThan">
      <formula>0.02</formula>
    </cfRule>
  </conditionalFormatting>
  <conditionalFormatting sqref="H74:H75">
    <cfRule type="cellIs" priority="49" stopIfTrue="1" operator="equal">
      <formula>""</formula>
    </cfRule>
    <cfRule type="cellIs" dxfId="106" priority="50" stopIfTrue="1" operator="greaterThan">
      <formula>0.05</formula>
    </cfRule>
    <cfRule type="cellIs" dxfId="105" priority="51" stopIfTrue="1" operator="lessThan">
      <formula>0.02</formula>
    </cfRule>
  </conditionalFormatting>
  <conditionalFormatting sqref="H76:H77">
    <cfRule type="cellIs" priority="46" stopIfTrue="1" operator="equal">
      <formula>""</formula>
    </cfRule>
    <cfRule type="cellIs" dxfId="104" priority="47" stopIfTrue="1" operator="greaterThan">
      <formula>0.05</formula>
    </cfRule>
    <cfRule type="cellIs" dxfId="103" priority="48" stopIfTrue="1" operator="lessThan">
      <formula>0.02</formula>
    </cfRule>
  </conditionalFormatting>
  <conditionalFormatting sqref="H78:H79">
    <cfRule type="cellIs" priority="43" stopIfTrue="1" operator="equal">
      <formula>""</formula>
    </cfRule>
    <cfRule type="cellIs" dxfId="102" priority="44" stopIfTrue="1" operator="greaterThan">
      <formula>0.05</formula>
    </cfRule>
    <cfRule type="cellIs" dxfId="101" priority="45" stopIfTrue="1" operator="lessThan">
      <formula>0.02</formula>
    </cfRule>
  </conditionalFormatting>
  <conditionalFormatting sqref="H80:H81">
    <cfRule type="cellIs" priority="40" stopIfTrue="1" operator="equal">
      <formula>""</formula>
    </cfRule>
    <cfRule type="cellIs" dxfId="100" priority="41" stopIfTrue="1" operator="greaterThan">
      <formula>0.05</formula>
    </cfRule>
    <cfRule type="cellIs" dxfId="99" priority="42" stopIfTrue="1" operator="lessThan">
      <formula>0.02</formula>
    </cfRule>
  </conditionalFormatting>
  <conditionalFormatting sqref="H82:H83">
    <cfRule type="cellIs" priority="37" stopIfTrue="1" operator="equal">
      <formula>""</formula>
    </cfRule>
    <cfRule type="cellIs" dxfId="98" priority="38" stopIfTrue="1" operator="greaterThan">
      <formula>0.05</formula>
    </cfRule>
    <cfRule type="cellIs" dxfId="97" priority="39" stopIfTrue="1" operator="lessThan">
      <formula>0.02</formula>
    </cfRule>
  </conditionalFormatting>
  <conditionalFormatting sqref="H84:H85">
    <cfRule type="cellIs" priority="34" stopIfTrue="1" operator="equal">
      <formula>""</formula>
    </cfRule>
    <cfRule type="cellIs" dxfId="96" priority="35" stopIfTrue="1" operator="greaterThan">
      <formula>0.05</formula>
    </cfRule>
    <cfRule type="cellIs" dxfId="95" priority="36" stopIfTrue="1" operator="lessThan">
      <formula>0.02</formula>
    </cfRule>
  </conditionalFormatting>
  <conditionalFormatting sqref="H86:H87">
    <cfRule type="cellIs" priority="31" stopIfTrue="1" operator="equal">
      <formula>""</formula>
    </cfRule>
    <cfRule type="cellIs" dxfId="94" priority="32" stopIfTrue="1" operator="greaterThan">
      <formula>0.05</formula>
    </cfRule>
    <cfRule type="cellIs" dxfId="93" priority="33" stopIfTrue="1" operator="lessThan">
      <formula>0.02</formula>
    </cfRule>
  </conditionalFormatting>
  <conditionalFormatting sqref="H88:H89">
    <cfRule type="cellIs" priority="28" stopIfTrue="1" operator="equal">
      <formula>""</formula>
    </cfRule>
    <cfRule type="cellIs" dxfId="92" priority="29" stopIfTrue="1" operator="greaterThan">
      <formula>0.05</formula>
    </cfRule>
    <cfRule type="cellIs" dxfId="91" priority="30" stopIfTrue="1" operator="lessThan">
      <formula>0.02</formula>
    </cfRule>
  </conditionalFormatting>
  <conditionalFormatting sqref="H90:H91">
    <cfRule type="cellIs" priority="25" stopIfTrue="1" operator="equal">
      <formula>""</formula>
    </cfRule>
    <cfRule type="cellIs" dxfId="90" priority="26" stopIfTrue="1" operator="greaterThan">
      <formula>0.05</formula>
    </cfRule>
    <cfRule type="cellIs" dxfId="89" priority="27" stopIfTrue="1" operator="lessThan">
      <formula>0.02</formula>
    </cfRule>
  </conditionalFormatting>
  <conditionalFormatting sqref="H92:H93">
    <cfRule type="cellIs" priority="22" stopIfTrue="1" operator="equal">
      <formula>""</formula>
    </cfRule>
    <cfRule type="cellIs" dxfId="88" priority="23" stopIfTrue="1" operator="greaterThan">
      <formula>0.05</formula>
    </cfRule>
    <cfRule type="cellIs" dxfId="87" priority="24" stopIfTrue="1" operator="lessThan">
      <formula>0.02</formula>
    </cfRule>
  </conditionalFormatting>
  <conditionalFormatting sqref="H94:H95">
    <cfRule type="cellIs" priority="19" stopIfTrue="1" operator="equal">
      <formula>""</formula>
    </cfRule>
    <cfRule type="cellIs" dxfId="86" priority="20" stopIfTrue="1" operator="greaterThan">
      <formula>0.05</formula>
    </cfRule>
    <cfRule type="cellIs" dxfId="85" priority="21" stopIfTrue="1" operator="lessThan">
      <formula>0.02</formula>
    </cfRule>
  </conditionalFormatting>
  <conditionalFormatting sqref="H96:H97">
    <cfRule type="cellIs" priority="16" stopIfTrue="1" operator="equal">
      <formula>""</formula>
    </cfRule>
    <cfRule type="cellIs" dxfId="84" priority="17" stopIfTrue="1" operator="greaterThan">
      <formula>0.05</formula>
    </cfRule>
    <cfRule type="cellIs" dxfId="83" priority="18" stopIfTrue="1" operator="lessThan">
      <formula>0.02</formula>
    </cfRule>
  </conditionalFormatting>
  <conditionalFormatting sqref="H98:H99">
    <cfRule type="cellIs" priority="13" stopIfTrue="1" operator="equal">
      <formula>""</formula>
    </cfRule>
    <cfRule type="cellIs" dxfId="82" priority="14" stopIfTrue="1" operator="greaterThan">
      <formula>0.05</formula>
    </cfRule>
    <cfRule type="cellIs" dxfId="81" priority="15" stopIfTrue="1" operator="lessThan">
      <formula>0.02</formula>
    </cfRule>
  </conditionalFormatting>
  <conditionalFormatting sqref="H100:H101">
    <cfRule type="cellIs" priority="10" stopIfTrue="1" operator="equal">
      <formula>""</formula>
    </cfRule>
    <cfRule type="cellIs" dxfId="80" priority="11" stopIfTrue="1" operator="greaterThan">
      <formula>0.05</formula>
    </cfRule>
    <cfRule type="cellIs" dxfId="79" priority="12" stopIfTrue="1" operator="lessThan">
      <formula>0.02</formula>
    </cfRule>
  </conditionalFormatting>
  <conditionalFormatting sqref="H102:H103">
    <cfRule type="cellIs" priority="7" stopIfTrue="1" operator="equal">
      <formula>""</formula>
    </cfRule>
    <cfRule type="cellIs" dxfId="78" priority="8" stopIfTrue="1" operator="greaterThan">
      <formula>0.05</formula>
    </cfRule>
    <cfRule type="cellIs" dxfId="77" priority="9" stopIfTrue="1" operator="lessThan">
      <formula>0.02</formula>
    </cfRule>
  </conditionalFormatting>
  <conditionalFormatting sqref="H104:H105">
    <cfRule type="cellIs" priority="4" stopIfTrue="1" operator="equal">
      <formula>""</formula>
    </cfRule>
    <cfRule type="cellIs" dxfId="76" priority="5" stopIfTrue="1" operator="greaterThan">
      <formula>0.05</formula>
    </cfRule>
    <cfRule type="cellIs" dxfId="75" priority="6" stopIfTrue="1" operator="lessThan">
      <formula>0.02</formula>
    </cfRule>
  </conditionalFormatting>
  <conditionalFormatting sqref="H106:H107">
    <cfRule type="cellIs" priority="1" stopIfTrue="1" operator="equal">
      <formula>""</formula>
    </cfRule>
    <cfRule type="cellIs" dxfId="74" priority="2" stopIfTrue="1" operator="greaterThan">
      <formula>0.05</formula>
    </cfRule>
    <cfRule type="cellIs" dxfId="73" priority="3" stopIfTrue="1" operator="lessThan">
      <formula>0.02</formula>
    </cfRule>
  </conditionalFormatting>
  <dataValidations xWindow="1001" yWindow="579" count="11">
    <dataValidation allowBlank="1" showInputMessage="1" showErrorMessage="1" promptTitle="Sheet No." prompt="Provide the plan sheet number on which the applicable swale section begins." sqref="A19:A56 A70:A107" xr:uid="{00000000-0002-0000-0400-000000000000}"/>
    <dataValidation allowBlank="1" showInputMessage="1" showErrorMessage="1" promptTitle="Drainage Area" prompt="Provide the total drainage area flowing to the listed filter strip section in acres.  " sqref="D19:D56 D70:D107" xr:uid="{00000000-0002-0000-0400-000001000000}"/>
    <dataValidation allowBlank="1" showInputMessage="1" showErrorMessage="1" promptTitle="Surface Area" prompt="Provide the estimated surface area of the filter strip section in acres. " sqref="E19:E56 E70:E107" xr:uid="{00000000-0002-0000-0400-000002000000}"/>
    <dataValidation allowBlank="1" showInputMessage="1" showErrorMessage="1" promptTitle="Longitudinal Slope" prompt="Input longitudinal slope of filter strip in percent." sqref="H19:H56 H70:H107" xr:uid="{00000000-0002-0000-0400-000003000000}"/>
    <dataValidation allowBlank="1" showInputMessage="1" showErrorMessage="1" promptTitle="Actual Length" prompt="Input length of filter strip in feet." sqref="G19:G56 G70:G107" xr:uid="{00000000-0002-0000-0400-000004000000}"/>
    <dataValidation allowBlank="1" showInputMessage="1" showErrorMessage="1" promptTitle="Drainage Area:Surface Area Ratio" prompt="The ratio of drainage area to surface area is automatically calculated and should be less than 10:1 as is recommended by the NCDOT Stormwater Best Management Practices Toolbox (2013)." sqref="F19:F56 F70:F107" xr:uid="{00000000-0002-0000-0400-000005000000}"/>
    <dataValidation allowBlank="1" showInputMessage="1" showErrorMessage="1" promptTitle="End Location" prompt="Road and Non Road Projects: provide coordinates (latitude/longitude, decimal degrees) for the downslope end mid-point of the filter strip (e.g., 35.764498 / _x000a_-78.578803)." sqref="B20 B22 B24 B26 B28 B30 B32 B34 B36 B38 B40 B42 B44 B46 B48 B50 B52 B54 B56 B71 B73 B75 B77 B79 B81 B83 B85 B87 B89 B91 B93 B95 B97 B99 B101 B103 B105 B107" xr:uid="{00000000-0002-0000-0400-000006000000}"/>
    <dataValidation allowBlank="1" showInputMessage="1" showErrorMessage="1" promptTitle="End Location" prompt="Road and Non Road Projects: provide the project station for the downslope end mid-point of the filter strip (i.e., alignment, station, and right or left; e.g., -L- 12+73 Rt.)." sqref="B19 B21 B23 B25 B27 B29 B31 B33 B35 B37 B39 B41 B45 B43 B47 B49 B51 B53 B55 B70 B72 B74 B76 B78 B80 B82 B84 B86 B88 B90 B92 B96 B94 B98 B100 B102 B104 B106" xr:uid="{00000000-0002-0000-0400-000007000000}"/>
    <dataValidation type="list" errorStyle="information" allowBlank="1" showInputMessage="1" showErrorMessage="1" error="The dropdown list is populated with the water body names entered in the General Project Info sheet. Use these values when possible." promptTitle="Surface Water Body" prompt="Select the water body that the filter strip is assoc'd with. Drop down values are based on water bodies entered into the Gen'rl Proj Info sheet. If only one water body was listed, that water body will be entered automatically after a Sheet No. is entered." sqref="C19:C56 C70:C107" xr:uid="{00000000-0002-0000-0400-000008000000}">
      <formula1>SurfaceWater</formula1>
    </dataValidation>
    <dataValidation allowBlank="1" showErrorMessage="1" sqref="A109:L114 A58:L63" xr:uid="{00000000-0002-0000-0400-000009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Associated with Buffer Rules?" prompt="Use the dropdown menu to indicate whether the filter strip is associated with buffer rules. If Yes, use the Additional Comments box to explain." sqref="I19:L56 I70:L107" xr:uid="{00000000-0002-0000-0400-00000A000000}">
      <formula1>"Yes,No"</formula1>
    </dataValidation>
  </dataValidations>
  <printOptions horizontalCentered="1"/>
  <pageMargins left="0.3" right="0.3" top="0.75" bottom="0.75" header="0.3" footer="0.3"/>
  <pageSetup scale="74" fitToHeight="6" orientation="landscape" r:id="rId1"/>
  <rowBreaks count="1" manualBreakCount="1">
    <brk id="63" max="12" man="1"/>
  </rowBreaks>
  <colBreaks count="1" manualBreakCount="1">
    <brk id="12" min="12" max="44"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tabColor rgb="FFFFFF99"/>
  </sheetPr>
  <dimension ref="A1:S215"/>
  <sheetViews>
    <sheetView view="pageBreakPreview" topLeftCell="A13" zoomScaleNormal="90" zoomScaleSheetLayoutView="100" workbookViewId="0">
      <selection activeCell="K34" sqref="K34:L35"/>
    </sheetView>
  </sheetViews>
  <sheetFormatPr defaultRowHeight="12.75" x14ac:dyDescent="0.2"/>
  <cols>
    <col min="1" max="1" width="8.140625" style="12" customWidth="1"/>
    <col min="2" max="2" width="24.5703125" style="12" bestFit="1" customWidth="1"/>
    <col min="3" max="3" width="11" style="12" customWidth="1"/>
    <col min="4" max="4" width="9.7109375" style="12" customWidth="1"/>
    <col min="5" max="5" width="8.85546875" style="12" customWidth="1"/>
    <col min="6" max="6" width="16.5703125" style="12" customWidth="1"/>
    <col min="7" max="7" width="12.28515625" style="12" customWidth="1"/>
    <col min="8" max="8" width="18.85546875" style="12" customWidth="1"/>
    <col min="9" max="9" width="12.140625" style="12" customWidth="1"/>
    <col min="10" max="10" width="6.42578125" style="12" customWidth="1"/>
    <col min="11" max="14" width="5.85546875" style="12" customWidth="1"/>
    <col min="15" max="15" width="7" style="12" customWidth="1"/>
    <col min="16" max="16" width="7" style="1" customWidth="1"/>
    <col min="17" max="17" width="9.140625" style="1"/>
    <col min="18" max="18" width="22" style="1" bestFit="1" customWidth="1"/>
    <col min="19" max="16384" width="9.140625" style="1"/>
  </cols>
  <sheetData>
    <row r="1" spans="1:19" ht="12.75" customHeight="1" thickBot="1" x14ac:dyDescent="0.25">
      <c r="A1" s="531" t="s">
        <v>529</v>
      </c>
      <c r="B1" s="531"/>
      <c r="C1" s="531"/>
      <c r="D1" s="531"/>
      <c r="E1" s="531"/>
      <c r="F1" s="531"/>
      <c r="G1" s="531"/>
      <c r="H1" s="531"/>
      <c r="I1" s="531"/>
      <c r="J1" s="531"/>
      <c r="K1" s="531"/>
      <c r="L1" s="531"/>
      <c r="M1" s="531"/>
      <c r="N1" s="1"/>
      <c r="O1" s="1"/>
      <c r="R1" s="7" t="s">
        <v>768</v>
      </c>
      <c r="S1" s="197">
        <f>'Filter Strip'!S3</f>
        <v>8</v>
      </c>
    </row>
    <row r="2" spans="1:19" ht="15.75" customHeight="1" x14ac:dyDescent="0.2">
      <c r="A2" s="617" t="s">
        <v>434</v>
      </c>
      <c r="B2" s="618"/>
      <c r="C2" s="629" t="s">
        <v>428</v>
      </c>
      <c r="D2" s="533"/>
      <c r="E2" s="533"/>
      <c r="F2" s="533"/>
      <c r="G2" s="533"/>
      <c r="H2" s="533"/>
      <c r="I2" s="533"/>
      <c r="J2" s="533"/>
      <c r="K2" s="533"/>
      <c r="L2" s="533"/>
      <c r="M2" s="533"/>
      <c r="N2" s="533"/>
      <c r="O2" s="533"/>
      <c r="P2" s="534"/>
      <c r="Q2" s="213"/>
      <c r="R2" s="1" t="s">
        <v>766</v>
      </c>
      <c r="S2" s="1">
        <f>COUNT(N19,N69,N119,N169)</f>
        <v>0</v>
      </c>
    </row>
    <row r="3" spans="1:19" ht="15.75" customHeight="1" x14ac:dyDescent="0.2">
      <c r="A3" s="619"/>
      <c r="B3" s="620"/>
      <c r="C3" s="624" t="s">
        <v>429</v>
      </c>
      <c r="D3" s="536"/>
      <c r="E3" s="536"/>
      <c r="F3" s="536"/>
      <c r="G3" s="536"/>
      <c r="H3" s="536"/>
      <c r="I3" s="536"/>
      <c r="J3" s="536"/>
      <c r="K3" s="536"/>
      <c r="L3" s="536"/>
      <c r="M3" s="536"/>
      <c r="N3" s="536"/>
      <c r="O3" s="536"/>
      <c r="P3" s="537"/>
      <c r="Q3" s="213"/>
      <c r="R3" s="1" t="s">
        <v>767</v>
      </c>
      <c r="S3" s="197">
        <f>S2+S1</f>
        <v>8</v>
      </c>
    </row>
    <row r="4" spans="1:19" ht="15.75" customHeight="1" x14ac:dyDescent="0.2">
      <c r="A4" s="619"/>
      <c r="B4" s="620"/>
      <c r="C4" s="624" t="s">
        <v>508</v>
      </c>
      <c r="D4" s="536"/>
      <c r="E4" s="536"/>
      <c r="F4" s="536"/>
      <c r="G4" s="536"/>
      <c r="H4" s="536"/>
      <c r="I4" s="536"/>
      <c r="J4" s="536"/>
      <c r="K4" s="536"/>
      <c r="L4" s="536"/>
      <c r="M4" s="536"/>
      <c r="N4" s="536"/>
      <c r="O4" s="536"/>
      <c r="P4" s="537"/>
      <c r="Q4" s="213"/>
    </row>
    <row r="5" spans="1:19" ht="15.75" customHeight="1" x14ac:dyDescent="0.2">
      <c r="A5" s="619"/>
      <c r="B5" s="620"/>
      <c r="C5" s="624" t="s">
        <v>430</v>
      </c>
      <c r="D5" s="536"/>
      <c r="E5" s="536"/>
      <c r="F5" s="536"/>
      <c r="G5" s="536"/>
      <c r="H5" s="536"/>
      <c r="I5" s="536"/>
      <c r="J5" s="536"/>
      <c r="K5" s="536"/>
      <c r="L5" s="536"/>
      <c r="M5" s="536"/>
      <c r="N5" s="536"/>
      <c r="O5" s="536"/>
      <c r="P5" s="537"/>
      <c r="Q5" s="213"/>
    </row>
    <row r="6" spans="1:19" ht="15.75" customHeight="1" x14ac:dyDescent="0.2">
      <c r="A6" s="619"/>
      <c r="B6" s="620"/>
      <c r="C6" s="624" t="s">
        <v>431</v>
      </c>
      <c r="D6" s="536"/>
      <c r="E6" s="536"/>
      <c r="F6" s="536"/>
      <c r="G6" s="536"/>
      <c r="H6" s="536"/>
      <c r="I6" s="536"/>
      <c r="J6" s="536"/>
      <c r="K6" s="536"/>
      <c r="L6" s="536"/>
      <c r="M6" s="536"/>
      <c r="N6" s="536"/>
      <c r="O6" s="536"/>
      <c r="P6" s="537"/>
      <c r="Q6" s="213"/>
    </row>
    <row r="7" spans="1:19" ht="15.75" customHeight="1" x14ac:dyDescent="0.2">
      <c r="A7" s="619"/>
      <c r="B7" s="620"/>
      <c r="C7" s="624" t="s">
        <v>432</v>
      </c>
      <c r="D7" s="536"/>
      <c r="E7" s="536"/>
      <c r="F7" s="536"/>
      <c r="G7" s="536"/>
      <c r="H7" s="536"/>
      <c r="I7" s="536"/>
      <c r="J7" s="536"/>
      <c r="K7" s="536"/>
      <c r="L7" s="536"/>
      <c r="M7" s="536"/>
      <c r="N7" s="536"/>
      <c r="O7" s="536"/>
      <c r="P7" s="537"/>
      <c r="Q7" s="213"/>
    </row>
    <row r="8" spans="1:19" ht="15.75" customHeight="1" x14ac:dyDescent="0.2">
      <c r="A8" s="619"/>
      <c r="B8" s="620"/>
      <c r="C8" s="624" t="s">
        <v>433</v>
      </c>
      <c r="D8" s="536"/>
      <c r="E8" s="536"/>
      <c r="F8" s="536"/>
      <c r="G8" s="536"/>
      <c r="H8" s="536"/>
      <c r="I8" s="536"/>
      <c r="J8" s="536"/>
      <c r="K8" s="536"/>
      <c r="L8" s="536"/>
      <c r="M8" s="536"/>
      <c r="N8" s="536"/>
      <c r="O8" s="536"/>
      <c r="P8" s="537"/>
      <c r="Q8" s="213"/>
    </row>
    <row r="9" spans="1:19" ht="15.75" customHeight="1" thickBot="1" x14ac:dyDescent="0.25">
      <c r="A9" s="621"/>
      <c r="B9" s="622"/>
      <c r="C9" s="625" t="s">
        <v>512</v>
      </c>
      <c r="D9" s="555"/>
      <c r="E9" s="555"/>
      <c r="F9" s="555"/>
      <c r="G9" s="555"/>
      <c r="H9" s="555"/>
      <c r="I9" s="555"/>
      <c r="J9" s="555"/>
      <c r="K9" s="555"/>
      <c r="L9" s="555"/>
      <c r="M9" s="555"/>
      <c r="N9" s="555"/>
      <c r="O9" s="555"/>
      <c r="P9" s="556"/>
      <c r="Q9" s="213"/>
    </row>
    <row r="10" spans="1:19" ht="15.75" customHeight="1" thickBot="1" x14ac:dyDescent="0.25">
      <c r="A10" s="608" t="s">
        <v>496</v>
      </c>
      <c r="B10" s="609"/>
      <c r="C10" s="626" t="s">
        <v>497</v>
      </c>
      <c r="D10" s="627"/>
      <c r="E10" s="627"/>
      <c r="F10" s="627"/>
      <c r="G10" s="627"/>
      <c r="H10" s="627"/>
      <c r="I10" s="627"/>
      <c r="J10" s="627"/>
      <c r="K10" s="627"/>
      <c r="L10" s="627"/>
      <c r="M10" s="627"/>
      <c r="N10" s="627"/>
      <c r="O10" s="627"/>
      <c r="P10" s="628"/>
      <c r="Q10" s="213"/>
    </row>
    <row r="11" spans="1:19" ht="9.75" customHeight="1" x14ac:dyDescent="0.2">
      <c r="A11" s="1"/>
      <c r="B11" s="1"/>
      <c r="C11" s="1"/>
      <c r="D11" s="1"/>
      <c r="E11" s="1"/>
      <c r="F11" s="1"/>
      <c r="G11" s="1"/>
      <c r="H11" s="1"/>
      <c r="I11" s="1"/>
      <c r="J11" s="1"/>
      <c r="K11" s="1"/>
      <c r="L11" s="1"/>
      <c r="M11" s="1"/>
      <c r="N11" s="1"/>
      <c r="O11" s="1"/>
    </row>
    <row r="12" spans="1:19" ht="48" customHeight="1" x14ac:dyDescent="0.2">
      <c r="A12" s="541" t="s">
        <v>789</v>
      </c>
      <c r="B12" s="541"/>
      <c r="C12" s="541"/>
      <c r="D12" s="541"/>
      <c r="E12" s="541"/>
      <c r="F12" s="541"/>
      <c r="G12" s="541"/>
      <c r="H12" s="541"/>
      <c r="I12" s="541"/>
      <c r="J12" s="541"/>
      <c r="K12" s="541"/>
      <c r="L12" s="541"/>
      <c r="M12" s="541"/>
      <c r="N12" s="541"/>
      <c r="O12" s="541"/>
      <c r="P12" s="541"/>
      <c r="Q12" s="211"/>
    </row>
    <row r="13" spans="1:19" ht="36.75" customHeight="1" x14ac:dyDescent="0.2">
      <c r="A13" s="407" t="s">
        <v>792</v>
      </c>
      <c r="B13" s="407"/>
      <c r="C13" s="407"/>
      <c r="D13" s="407"/>
      <c r="E13" s="407"/>
      <c r="F13" s="407"/>
      <c r="G13" s="407"/>
      <c r="H13" s="407"/>
      <c r="I13" s="407"/>
      <c r="J13" s="407"/>
      <c r="K13" s="407"/>
      <c r="L13" s="407"/>
      <c r="M13" s="407"/>
      <c r="N13" s="407"/>
      <c r="O13" s="407"/>
      <c r="P13" s="407"/>
      <c r="Q13" s="212"/>
    </row>
    <row r="14" spans="1:19" ht="21" customHeight="1" x14ac:dyDescent="0.2">
      <c r="A14" s="623" t="s">
        <v>358</v>
      </c>
      <c r="B14" s="623"/>
      <c r="C14" s="623"/>
      <c r="D14" s="623"/>
      <c r="E14" s="623"/>
      <c r="F14" s="623"/>
      <c r="G14" s="623"/>
      <c r="H14" s="623"/>
      <c r="I14" s="623"/>
      <c r="J14" s="623"/>
      <c r="K14" s="623"/>
      <c r="L14" s="623"/>
      <c r="M14" s="623"/>
      <c r="N14" s="623"/>
      <c r="O14" s="623"/>
      <c r="P14" s="623"/>
      <c r="Q14" s="104"/>
      <c r="R14" s="104"/>
    </row>
    <row r="15" spans="1:19" ht="13.5" thickBot="1" x14ac:dyDescent="0.25">
      <c r="A15" s="19"/>
      <c r="B15" s="19"/>
      <c r="C15" s="19"/>
      <c r="D15" s="19"/>
      <c r="E15" s="19"/>
      <c r="F15" s="19"/>
      <c r="G15" s="19"/>
      <c r="H15" s="19"/>
      <c r="I15" s="19"/>
      <c r="J15" s="19"/>
      <c r="K15" s="19"/>
      <c r="L15" s="19"/>
      <c r="M15" s="19"/>
      <c r="N15" s="19"/>
      <c r="O15" s="1"/>
    </row>
    <row r="16" spans="1:19" ht="22.5" customHeight="1" x14ac:dyDescent="0.2">
      <c r="A16" s="88"/>
      <c r="B16" s="89"/>
      <c r="C16" s="89"/>
      <c r="D16" s="409" t="s">
        <v>57</v>
      </c>
      <c r="E16" s="409"/>
      <c r="F16" s="409"/>
      <c r="G16" s="409"/>
      <c r="H16" s="409"/>
      <c r="I16" s="89"/>
      <c r="J16" s="89"/>
      <c r="K16" s="89"/>
      <c r="L16" s="89"/>
      <c r="M16" s="89"/>
      <c r="N16" s="89"/>
      <c r="O16" s="89"/>
      <c r="P16" s="101"/>
      <c r="R16" s="17"/>
    </row>
    <row r="17" spans="1:18" ht="18.75" customHeight="1" x14ac:dyDescent="0.2">
      <c r="A17" s="90"/>
      <c r="B17" s="91"/>
      <c r="C17" s="91"/>
      <c r="D17" s="412" t="s">
        <v>58</v>
      </c>
      <c r="E17" s="412"/>
      <c r="F17" s="412"/>
      <c r="G17" s="412"/>
      <c r="H17" s="412"/>
      <c r="I17" s="91"/>
      <c r="J17" s="91"/>
      <c r="K17" s="91"/>
      <c r="L17" s="91"/>
      <c r="M17" s="91"/>
      <c r="N17" s="91"/>
      <c r="O17" s="91"/>
      <c r="P17" s="102"/>
      <c r="R17" s="17"/>
    </row>
    <row r="18" spans="1:18" ht="27" customHeight="1" thickBot="1" x14ac:dyDescent="0.25">
      <c r="A18" s="34" t="str">
        <f>'General Project Information'!$A$6</f>
        <v>(Version 2.08; Released April 2018)</v>
      </c>
      <c r="B18" s="35"/>
      <c r="C18" s="35"/>
      <c r="D18" s="414" t="s">
        <v>674</v>
      </c>
      <c r="E18" s="414"/>
      <c r="F18" s="414"/>
      <c r="G18" s="414"/>
      <c r="H18" s="414"/>
      <c r="I18" s="79"/>
      <c r="J18" s="79"/>
      <c r="K18" s="79"/>
      <c r="L18" s="79"/>
      <c r="M18" s="35"/>
      <c r="N18" s="35"/>
      <c r="O18" s="35"/>
      <c r="P18" s="36"/>
      <c r="Q18" s="2"/>
      <c r="R18" s="2"/>
    </row>
    <row r="19" spans="1:18" x14ac:dyDescent="0.2">
      <c r="A19" s="557" t="s">
        <v>436</v>
      </c>
      <c r="B19" s="558"/>
      <c r="C19" s="107"/>
      <c r="D19" s="3"/>
      <c r="E19" s="109" t="s">
        <v>438</v>
      </c>
      <c r="F19" s="107" t="str">
        <f>'General Project Information'!$E$7</f>
        <v>R-2721 A</v>
      </c>
      <c r="G19" s="109" t="s">
        <v>0</v>
      </c>
      <c r="H19" s="107" t="str">
        <f>'General Project Information'!$H$7</f>
        <v xml:space="preserve">Wake       </v>
      </c>
      <c r="I19" s="3"/>
      <c r="J19" s="3"/>
      <c r="K19" s="3"/>
      <c r="L19" s="3"/>
      <c r="M19" s="115" t="s">
        <v>55</v>
      </c>
      <c r="N19" s="153" t="str">
        <f>IF(A22&lt;&gt;"",MAX(S1)+1,"")</f>
        <v/>
      </c>
      <c r="O19" s="116" t="s">
        <v>78</v>
      </c>
      <c r="P19" s="111">
        <f>'General Project Information'!$O$7</f>
        <v>10</v>
      </c>
    </row>
    <row r="20" spans="1:18" ht="17.25" customHeight="1" thickBot="1" x14ac:dyDescent="0.25">
      <c r="A20" s="113"/>
      <c r="B20" s="114"/>
      <c r="C20" s="114"/>
      <c r="D20" s="421" t="s">
        <v>76</v>
      </c>
      <c r="E20" s="421"/>
      <c r="F20" s="421"/>
      <c r="G20" s="421"/>
      <c r="H20" s="421"/>
      <c r="I20" s="114"/>
      <c r="J20" s="114"/>
      <c r="K20" s="114"/>
      <c r="L20" s="114"/>
      <c r="M20" s="114"/>
      <c r="N20" s="114"/>
      <c r="O20" s="114"/>
      <c r="P20" s="117"/>
    </row>
    <row r="21" spans="1:18" s="18" customFormat="1" ht="39" customHeight="1" x14ac:dyDescent="0.2">
      <c r="A21" s="51" t="s">
        <v>74</v>
      </c>
      <c r="B21" s="87" t="s">
        <v>803</v>
      </c>
      <c r="C21" s="49" t="s">
        <v>648</v>
      </c>
      <c r="D21" s="601" t="s">
        <v>75</v>
      </c>
      <c r="E21" s="602"/>
      <c r="F21" s="52" t="s">
        <v>99</v>
      </c>
      <c r="G21" s="52" t="s">
        <v>108</v>
      </c>
      <c r="H21" s="87" t="s">
        <v>109</v>
      </c>
      <c r="I21" s="588" t="s">
        <v>375</v>
      </c>
      <c r="J21" s="589"/>
      <c r="K21" s="588" t="s">
        <v>95</v>
      </c>
      <c r="L21" s="589"/>
      <c r="M21" s="588" t="s">
        <v>323</v>
      </c>
      <c r="N21" s="589"/>
      <c r="O21" s="588" t="s">
        <v>769</v>
      </c>
      <c r="P21" s="590"/>
    </row>
    <row r="22" spans="1:18" customFormat="1" ht="12" customHeight="1" x14ac:dyDescent="0.2">
      <c r="A22" s="505"/>
      <c r="B22" s="210"/>
      <c r="C22" s="560" t="str">
        <f>IF(AND(A22&lt;&gt;"",'General Project Information'!$D$27&lt;&gt;"",'General Project Information'!$D$39=""),Picklists!$AH$4,"")</f>
        <v/>
      </c>
      <c r="D22" s="597"/>
      <c r="E22" s="598"/>
      <c r="F22" s="594"/>
      <c r="G22" s="512"/>
      <c r="H22" s="594"/>
      <c r="I22" s="582"/>
      <c r="J22" s="583"/>
      <c r="K22" s="578"/>
      <c r="L22" s="579"/>
      <c r="M22" s="578"/>
      <c r="N22" s="579"/>
      <c r="O22" s="578" t="str">
        <f>IF(D22="","",IF(D22&lt;&gt;"PSH","N/A",""))</f>
        <v/>
      </c>
      <c r="P22" s="586"/>
    </row>
    <row r="23" spans="1:18" customFormat="1" ht="12" customHeight="1" x14ac:dyDescent="0.2">
      <c r="A23" s="506"/>
      <c r="B23" s="210"/>
      <c r="C23" s="561"/>
      <c r="D23" s="599"/>
      <c r="E23" s="600"/>
      <c r="F23" s="595"/>
      <c r="G23" s="513"/>
      <c r="H23" s="595"/>
      <c r="I23" s="584"/>
      <c r="J23" s="585"/>
      <c r="K23" s="580"/>
      <c r="L23" s="581"/>
      <c r="M23" s="580"/>
      <c r="N23" s="581"/>
      <c r="O23" s="580"/>
      <c r="P23" s="587"/>
    </row>
    <row r="24" spans="1:18" customFormat="1" ht="12" customHeight="1" x14ac:dyDescent="0.2">
      <c r="A24" s="505"/>
      <c r="B24" s="210"/>
      <c r="C24" s="560" t="str">
        <f>IF(AND(A24&lt;&gt;"",'General Project Information'!$D$27&lt;&gt;"",'General Project Information'!$D$39=""),Picklists!$AH$4,"")</f>
        <v/>
      </c>
      <c r="D24" s="597"/>
      <c r="E24" s="598"/>
      <c r="F24" s="594"/>
      <c r="G24" s="512"/>
      <c r="H24" s="594"/>
      <c r="I24" s="582"/>
      <c r="J24" s="583"/>
      <c r="K24" s="578"/>
      <c r="L24" s="579"/>
      <c r="M24" s="578"/>
      <c r="N24" s="579"/>
      <c r="O24" s="578" t="str">
        <f>IF(D24="","",IF(D24&lt;&gt;"PSH","N/A",""))</f>
        <v/>
      </c>
      <c r="P24" s="586"/>
    </row>
    <row r="25" spans="1:18" customFormat="1" ht="12" customHeight="1" x14ac:dyDescent="0.2">
      <c r="A25" s="506"/>
      <c r="B25" s="210"/>
      <c r="C25" s="561"/>
      <c r="D25" s="599"/>
      <c r="E25" s="600"/>
      <c r="F25" s="595"/>
      <c r="G25" s="513"/>
      <c r="H25" s="595"/>
      <c r="I25" s="584"/>
      <c r="J25" s="585"/>
      <c r="K25" s="580"/>
      <c r="L25" s="581"/>
      <c r="M25" s="580"/>
      <c r="N25" s="581"/>
      <c r="O25" s="580"/>
      <c r="P25" s="587"/>
    </row>
    <row r="26" spans="1:18" customFormat="1" ht="12" customHeight="1" x14ac:dyDescent="0.2">
      <c r="A26" s="505"/>
      <c r="B26" s="210"/>
      <c r="C26" s="560" t="str">
        <f>IF(AND(A26&lt;&gt;"",'General Project Information'!$D$27&lt;&gt;"",'General Project Information'!$D$39=""),Picklists!$AH$4,"")</f>
        <v/>
      </c>
      <c r="D26" s="597"/>
      <c r="E26" s="598"/>
      <c r="F26" s="594"/>
      <c r="G26" s="512"/>
      <c r="H26" s="594"/>
      <c r="I26" s="582"/>
      <c r="J26" s="583"/>
      <c r="K26" s="578"/>
      <c r="L26" s="579"/>
      <c r="M26" s="578"/>
      <c r="N26" s="579"/>
      <c r="O26" s="578" t="str">
        <f>IF(D26="","",IF(D26&lt;&gt;"PSH","N/A",""))</f>
        <v/>
      </c>
      <c r="P26" s="586"/>
    </row>
    <row r="27" spans="1:18" ht="12" customHeight="1" x14ac:dyDescent="0.2">
      <c r="A27" s="506"/>
      <c r="B27" s="210"/>
      <c r="C27" s="561"/>
      <c r="D27" s="599"/>
      <c r="E27" s="600"/>
      <c r="F27" s="595"/>
      <c r="G27" s="513"/>
      <c r="H27" s="595"/>
      <c r="I27" s="584"/>
      <c r="J27" s="585"/>
      <c r="K27" s="580"/>
      <c r="L27" s="581"/>
      <c r="M27" s="580"/>
      <c r="N27" s="581"/>
      <c r="O27" s="580"/>
      <c r="P27" s="587"/>
    </row>
    <row r="28" spans="1:18" ht="12" customHeight="1" x14ac:dyDescent="0.2">
      <c r="A28" s="505"/>
      <c r="B28" s="210"/>
      <c r="C28" s="560" t="str">
        <f>IF(AND(A28&lt;&gt;"",'General Project Information'!$D$27&lt;&gt;"",'General Project Information'!$D$39=""),Picklists!$AH$4,"")</f>
        <v/>
      </c>
      <c r="D28" s="597"/>
      <c r="E28" s="598"/>
      <c r="F28" s="594"/>
      <c r="G28" s="512"/>
      <c r="H28" s="594"/>
      <c r="I28" s="582"/>
      <c r="J28" s="583"/>
      <c r="K28" s="578"/>
      <c r="L28" s="579"/>
      <c r="M28" s="578"/>
      <c r="N28" s="579"/>
      <c r="O28" s="578" t="str">
        <f>IF(D28="","",IF(D28&lt;&gt;"PSH","N/A",""))</f>
        <v/>
      </c>
      <c r="P28" s="586"/>
    </row>
    <row r="29" spans="1:18" ht="12" customHeight="1" x14ac:dyDescent="0.2">
      <c r="A29" s="506"/>
      <c r="B29" s="210"/>
      <c r="C29" s="561"/>
      <c r="D29" s="599"/>
      <c r="E29" s="600"/>
      <c r="F29" s="595"/>
      <c r="G29" s="513"/>
      <c r="H29" s="595"/>
      <c r="I29" s="584"/>
      <c r="J29" s="585"/>
      <c r="K29" s="580"/>
      <c r="L29" s="581"/>
      <c r="M29" s="580"/>
      <c r="N29" s="581"/>
      <c r="O29" s="580"/>
      <c r="P29" s="587"/>
    </row>
    <row r="30" spans="1:18" ht="12" customHeight="1" x14ac:dyDescent="0.2">
      <c r="A30" s="505"/>
      <c r="B30" s="210"/>
      <c r="C30" s="560" t="str">
        <f>IF(AND(A30&lt;&gt;"",'General Project Information'!$D$27&lt;&gt;"",'General Project Information'!$D$39=""),Picklists!$AH$4,"")</f>
        <v/>
      </c>
      <c r="D30" s="597"/>
      <c r="E30" s="598"/>
      <c r="F30" s="594"/>
      <c r="G30" s="512"/>
      <c r="H30" s="594"/>
      <c r="I30" s="582"/>
      <c r="J30" s="583"/>
      <c r="K30" s="578"/>
      <c r="L30" s="579"/>
      <c r="M30" s="578"/>
      <c r="N30" s="579"/>
      <c r="O30" s="578" t="str">
        <f>IF(D30="","",IF(D30&lt;&gt;"PSH","N/A",""))</f>
        <v/>
      </c>
      <c r="P30" s="586"/>
    </row>
    <row r="31" spans="1:18" ht="12" customHeight="1" x14ac:dyDescent="0.2">
      <c r="A31" s="506"/>
      <c r="B31" s="210"/>
      <c r="C31" s="561"/>
      <c r="D31" s="599"/>
      <c r="E31" s="600"/>
      <c r="F31" s="595"/>
      <c r="G31" s="513"/>
      <c r="H31" s="595"/>
      <c r="I31" s="584"/>
      <c r="J31" s="585"/>
      <c r="K31" s="580"/>
      <c r="L31" s="581"/>
      <c r="M31" s="580"/>
      <c r="N31" s="581"/>
      <c r="O31" s="580"/>
      <c r="P31" s="587"/>
    </row>
    <row r="32" spans="1:18" ht="12" customHeight="1" x14ac:dyDescent="0.2">
      <c r="A32" s="505"/>
      <c r="B32" s="210"/>
      <c r="C32" s="560" t="str">
        <f>IF(AND(A32&lt;&gt;"",'General Project Information'!$D$27&lt;&gt;"",'General Project Information'!$D$39=""),Picklists!$AH$4,"")</f>
        <v/>
      </c>
      <c r="D32" s="597"/>
      <c r="E32" s="598"/>
      <c r="F32" s="594"/>
      <c r="G32" s="512"/>
      <c r="H32" s="594"/>
      <c r="I32" s="582"/>
      <c r="J32" s="583"/>
      <c r="K32" s="578"/>
      <c r="L32" s="579"/>
      <c r="M32" s="578"/>
      <c r="N32" s="579"/>
      <c r="O32" s="578" t="str">
        <f>IF(D32="","",IF(D32&lt;&gt;"PSH","N/A",""))</f>
        <v/>
      </c>
      <c r="P32" s="586"/>
    </row>
    <row r="33" spans="1:16" ht="12" customHeight="1" x14ac:dyDescent="0.2">
      <c r="A33" s="506"/>
      <c r="B33" s="210"/>
      <c r="C33" s="561"/>
      <c r="D33" s="599"/>
      <c r="E33" s="600"/>
      <c r="F33" s="595"/>
      <c r="G33" s="513"/>
      <c r="H33" s="595"/>
      <c r="I33" s="584"/>
      <c r="J33" s="585"/>
      <c r="K33" s="580"/>
      <c r="L33" s="581"/>
      <c r="M33" s="580"/>
      <c r="N33" s="581"/>
      <c r="O33" s="580"/>
      <c r="P33" s="587"/>
    </row>
    <row r="34" spans="1:16" ht="12" customHeight="1" x14ac:dyDescent="0.2">
      <c r="A34" s="505"/>
      <c r="B34" s="210"/>
      <c r="C34" s="560" t="str">
        <f>IF(AND(A34&lt;&gt;"",'General Project Information'!$D$27&lt;&gt;"",'General Project Information'!$D$39=""),Picklists!$AH$4,"")</f>
        <v/>
      </c>
      <c r="D34" s="597"/>
      <c r="E34" s="598"/>
      <c r="F34" s="594"/>
      <c r="G34" s="512"/>
      <c r="H34" s="594"/>
      <c r="I34" s="582"/>
      <c r="J34" s="583"/>
      <c r="K34" s="578"/>
      <c r="L34" s="579"/>
      <c r="M34" s="578"/>
      <c r="N34" s="579"/>
      <c r="O34" s="578" t="str">
        <f>IF(D34="","",IF(D34&lt;&gt;"PSH","N/A",""))</f>
        <v/>
      </c>
      <c r="P34" s="586"/>
    </row>
    <row r="35" spans="1:16" ht="12" customHeight="1" x14ac:dyDescent="0.2">
      <c r="A35" s="506"/>
      <c r="B35" s="210"/>
      <c r="C35" s="561"/>
      <c r="D35" s="599"/>
      <c r="E35" s="600"/>
      <c r="F35" s="595"/>
      <c r="G35" s="513"/>
      <c r="H35" s="595"/>
      <c r="I35" s="584"/>
      <c r="J35" s="585"/>
      <c r="K35" s="580"/>
      <c r="L35" s="581"/>
      <c r="M35" s="580"/>
      <c r="N35" s="581"/>
      <c r="O35" s="580"/>
      <c r="P35" s="587"/>
    </row>
    <row r="36" spans="1:16" ht="12" customHeight="1" x14ac:dyDescent="0.2">
      <c r="A36" s="505"/>
      <c r="B36" s="210"/>
      <c r="C36" s="560" t="str">
        <f>IF(AND(A36&lt;&gt;"",'General Project Information'!$D$27&lt;&gt;"",'General Project Information'!$D$39=""),Picklists!$AH$4,"")</f>
        <v/>
      </c>
      <c r="D36" s="597"/>
      <c r="E36" s="598"/>
      <c r="F36" s="594"/>
      <c r="G36" s="512"/>
      <c r="H36" s="594"/>
      <c r="I36" s="582"/>
      <c r="J36" s="583"/>
      <c r="K36" s="578"/>
      <c r="L36" s="579"/>
      <c r="M36" s="578"/>
      <c r="N36" s="579"/>
      <c r="O36" s="578" t="str">
        <f>IF(D36="","",IF(D36&lt;&gt;"PSH","N/A",""))</f>
        <v/>
      </c>
      <c r="P36" s="586"/>
    </row>
    <row r="37" spans="1:16" ht="12" customHeight="1" x14ac:dyDescent="0.2">
      <c r="A37" s="506"/>
      <c r="B37" s="210"/>
      <c r="C37" s="561"/>
      <c r="D37" s="599"/>
      <c r="E37" s="600"/>
      <c r="F37" s="595"/>
      <c r="G37" s="513"/>
      <c r="H37" s="595"/>
      <c r="I37" s="584"/>
      <c r="J37" s="585"/>
      <c r="K37" s="580"/>
      <c r="L37" s="581"/>
      <c r="M37" s="580"/>
      <c r="N37" s="581"/>
      <c r="O37" s="580"/>
      <c r="P37" s="587"/>
    </row>
    <row r="38" spans="1:16" customFormat="1" ht="12" customHeight="1" x14ac:dyDescent="0.2">
      <c r="A38" s="505"/>
      <c r="B38" s="210"/>
      <c r="C38" s="560" t="str">
        <f>IF(AND(A38&lt;&gt;"",'General Project Information'!$D$27&lt;&gt;"",'General Project Information'!$D$39=""),Picklists!$AH$4,"")</f>
        <v/>
      </c>
      <c r="D38" s="597"/>
      <c r="E38" s="598"/>
      <c r="F38" s="594"/>
      <c r="G38" s="512"/>
      <c r="H38" s="594"/>
      <c r="I38" s="582"/>
      <c r="J38" s="583"/>
      <c r="K38" s="578"/>
      <c r="L38" s="579"/>
      <c r="M38" s="578"/>
      <c r="N38" s="579"/>
      <c r="O38" s="578" t="str">
        <f>IF(D38="","",IF(D38&lt;&gt;"PSH","N/A",""))</f>
        <v/>
      </c>
      <c r="P38" s="586"/>
    </row>
    <row r="39" spans="1:16" ht="12" customHeight="1" x14ac:dyDescent="0.2">
      <c r="A39" s="506"/>
      <c r="B39" s="210"/>
      <c r="C39" s="561"/>
      <c r="D39" s="599"/>
      <c r="E39" s="600"/>
      <c r="F39" s="595"/>
      <c r="G39" s="513"/>
      <c r="H39" s="595"/>
      <c r="I39" s="584"/>
      <c r="J39" s="585"/>
      <c r="K39" s="580"/>
      <c r="L39" s="581"/>
      <c r="M39" s="580"/>
      <c r="N39" s="581"/>
      <c r="O39" s="580"/>
      <c r="P39" s="587"/>
    </row>
    <row r="40" spans="1:16" ht="12" customHeight="1" x14ac:dyDescent="0.2">
      <c r="A40" s="505"/>
      <c r="B40" s="210"/>
      <c r="C40" s="560" t="str">
        <f>IF(AND(A40&lt;&gt;"",'General Project Information'!$D$27&lt;&gt;"",'General Project Information'!$D$39=""),Picklists!$AH$4,"")</f>
        <v/>
      </c>
      <c r="D40" s="597"/>
      <c r="E40" s="598"/>
      <c r="F40" s="594"/>
      <c r="G40" s="512"/>
      <c r="H40" s="594"/>
      <c r="I40" s="582"/>
      <c r="J40" s="583"/>
      <c r="K40" s="578"/>
      <c r="L40" s="579"/>
      <c r="M40" s="578"/>
      <c r="N40" s="579"/>
      <c r="O40" s="578" t="str">
        <f>IF(D40="","",IF(D40&lt;&gt;"PSH","N/A",""))</f>
        <v/>
      </c>
      <c r="P40" s="586"/>
    </row>
    <row r="41" spans="1:16" ht="12" customHeight="1" x14ac:dyDescent="0.2">
      <c r="A41" s="506"/>
      <c r="B41" s="210"/>
      <c r="C41" s="561"/>
      <c r="D41" s="599"/>
      <c r="E41" s="600"/>
      <c r="F41" s="595"/>
      <c r="G41" s="513"/>
      <c r="H41" s="595"/>
      <c r="I41" s="584"/>
      <c r="J41" s="585"/>
      <c r="K41" s="580"/>
      <c r="L41" s="581"/>
      <c r="M41" s="580"/>
      <c r="N41" s="581"/>
      <c r="O41" s="580"/>
      <c r="P41" s="587"/>
    </row>
    <row r="42" spans="1:16" ht="12" customHeight="1" x14ac:dyDescent="0.2">
      <c r="A42" s="505"/>
      <c r="B42" s="210"/>
      <c r="C42" s="560" t="str">
        <f>IF(AND(A42&lt;&gt;"",'General Project Information'!$D$27&lt;&gt;"",'General Project Information'!$D$39=""),Picklists!$AH$4,"")</f>
        <v/>
      </c>
      <c r="D42" s="597"/>
      <c r="E42" s="598"/>
      <c r="F42" s="594"/>
      <c r="G42" s="512"/>
      <c r="H42" s="594"/>
      <c r="I42" s="582"/>
      <c r="J42" s="583"/>
      <c r="K42" s="578"/>
      <c r="L42" s="579"/>
      <c r="M42" s="578"/>
      <c r="N42" s="579"/>
      <c r="O42" s="578" t="str">
        <f>IF(D42="","",IF(D42&lt;&gt;"PSH","N/A",""))</f>
        <v/>
      </c>
      <c r="P42" s="586"/>
    </row>
    <row r="43" spans="1:16" ht="12" customHeight="1" x14ac:dyDescent="0.2">
      <c r="A43" s="506"/>
      <c r="B43" s="210"/>
      <c r="C43" s="561"/>
      <c r="D43" s="599"/>
      <c r="E43" s="600"/>
      <c r="F43" s="595"/>
      <c r="G43" s="513"/>
      <c r="H43" s="595"/>
      <c r="I43" s="584"/>
      <c r="J43" s="585"/>
      <c r="K43" s="580"/>
      <c r="L43" s="581"/>
      <c r="M43" s="580"/>
      <c r="N43" s="581"/>
      <c r="O43" s="580"/>
      <c r="P43" s="587"/>
    </row>
    <row r="44" spans="1:16" ht="12" customHeight="1" x14ac:dyDescent="0.2">
      <c r="A44" s="505"/>
      <c r="B44" s="210"/>
      <c r="C44" s="560" t="str">
        <f>IF(AND(A44&lt;&gt;"",'General Project Information'!$D$27&lt;&gt;"",'General Project Information'!$D$39=""),Picklists!$AH$4,"")</f>
        <v/>
      </c>
      <c r="D44" s="597"/>
      <c r="E44" s="598"/>
      <c r="F44" s="594"/>
      <c r="G44" s="512"/>
      <c r="H44" s="594"/>
      <c r="I44" s="582"/>
      <c r="J44" s="583"/>
      <c r="K44" s="578"/>
      <c r="L44" s="579"/>
      <c r="M44" s="578"/>
      <c r="N44" s="579"/>
      <c r="O44" s="578" t="str">
        <f>IF(D44="","",IF(D44&lt;&gt;"PSH","N/A",""))</f>
        <v/>
      </c>
      <c r="P44" s="586"/>
    </row>
    <row r="45" spans="1:16" ht="12" customHeight="1" x14ac:dyDescent="0.2">
      <c r="A45" s="506"/>
      <c r="B45" s="210"/>
      <c r="C45" s="561"/>
      <c r="D45" s="599"/>
      <c r="E45" s="600"/>
      <c r="F45" s="595"/>
      <c r="G45" s="513"/>
      <c r="H45" s="595"/>
      <c r="I45" s="584"/>
      <c r="J45" s="585"/>
      <c r="K45" s="580"/>
      <c r="L45" s="581"/>
      <c r="M45" s="580"/>
      <c r="N45" s="581"/>
      <c r="O45" s="580"/>
      <c r="P45" s="587"/>
    </row>
    <row r="46" spans="1:16" ht="12" customHeight="1" x14ac:dyDescent="0.2">
      <c r="A46" s="505"/>
      <c r="B46" s="210"/>
      <c r="C46" s="560" t="str">
        <f>IF(AND(A46&lt;&gt;"",'General Project Information'!$D$27&lt;&gt;"",'General Project Information'!$D$39=""),Picklists!$AH$4,"")</f>
        <v/>
      </c>
      <c r="D46" s="597"/>
      <c r="E46" s="598"/>
      <c r="F46" s="594"/>
      <c r="G46" s="512"/>
      <c r="H46" s="594"/>
      <c r="I46" s="582"/>
      <c r="J46" s="583"/>
      <c r="K46" s="578"/>
      <c r="L46" s="579"/>
      <c r="M46" s="578"/>
      <c r="N46" s="579"/>
      <c r="O46" s="578" t="str">
        <f>IF(D46="","",IF(D46&lt;&gt;"PSH","N/A",""))</f>
        <v/>
      </c>
      <c r="P46" s="586"/>
    </row>
    <row r="47" spans="1:16" ht="12" customHeight="1" x14ac:dyDescent="0.2">
      <c r="A47" s="506"/>
      <c r="B47" s="210"/>
      <c r="C47" s="561"/>
      <c r="D47" s="599"/>
      <c r="E47" s="600"/>
      <c r="F47" s="595"/>
      <c r="G47" s="513"/>
      <c r="H47" s="595"/>
      <c r="I47" s="584"/>
      <c r="J47" s="585"/>
      <c r="K47" s="580"/>
      <c r="L47" s="581"/>
      <c r="M47" s="580"/>
      <c r="N47" s="581"/>
      <c r="O47" s="580"/>
      <c r="P47" s="587"/>
    </row>
    <row r="48" spans="1:16" customFormat="1" ht="12" customHeight="1" x14ac:dyDescent="0.2">
      <c r="A48" s="505"/>
      <c r="B48" s="210"/>
      <c r="C48" s="560" t="str">
        <f>IF(AND(A48&lt;&gt;"",'General Project Information'!$D$27&lt;&gt;"",'General Project Information'!$D$39=""),Picklists!$AH$4,"")</f>
        <v/>
      </c>
      <c r="D48" s="597"/>
      <c r="E48" s="598"/>
      <c r="F48" s="594"/>
      <c r="G48" s="512"/>
      <c r="H48" s="594"/>
      <c r="I48" s="582"/>
      <c r="J48" s="583"/>
      <c r="K48" s="578"/>
      <c r="L48" s="579"/>
      <c r="M48" s="578"/>
      <c r="N48" s="579"/>
      <c r="O48" s="578" t="str">
        <f>IF(D48="","",IF(D48&lt;&gt;"PSH","N/A",""))</f>
        <v/>
      </c>
      <c r="P48" s="586"/>
    </row>
    <row r="49" spans="1:18" ht="12" customHeight="1" x14ac:dyDescent="0.2">
      <c r="A49" s="506"/>
      <c r="B49" s="210"/>
      <c r="C49" s="561"/>
      <c r="D49" s="599"/>
      <c r="E49" s="600"/>
      <c r="F49" s="595"/>
      <c r="G49" s="513"/>
      <c r="H49" s="595"/>
      <c r="I49" s="584"/>
      <c r="J49" s="585"/>
      <c r="K49" s="580"/>
      <c r="L49" s="581"/>
      <c r="M49" s="580"/>
      <c r="N49" s="581"/>
      <c r="O49" s="580"/>
      <c r="P49" s="587"/>
    </row>
    <row r="50" spans="1:18" ht="12" customHeight="1" x14ac:dyDescent="0.2">
      <c r="A50" s="505"/>
      <c r="B50" s="210"/>
      <c r="C50" s="560" t="str">
        <f>IF(AND(A50&lt;&gt;"",'General Project Information'!$D$27&lt;&gt;"",'General Project Information'!$D$39=""),Picklists!$AH$4,"")</f>
        <v/>
      </c>
      <c r="D50" s="597"/>
      <c r="E50" s="598"/>
      <c r="F50" s="594"/>
      <c r="G50" s="512"/>
      <c r="H50" s="594"/>
      <c r="I50" s="582"/>
      <c r="J50" s="583"/>
      <c r="K50" s="578"/>
      <c r="L50" s="579"/>
      <c r="M50" s="578"/>
      <c r="N50" s="579"/>
      <c r="O50" s="578" t="str">
        <f>IF(D50="","",IF(D50&lt;&gt;"PSH","N/A",""))</f>
        <v/>
      </c>
      <c r="P50" s="586"/>
    </row>
    <row r="51" spans="1:18" ht="12" customHeight="1" x14ac:dyDescent="0.2">
      <c r="A51" s="506"/>
      <c r="B51" s="210"/>
      <c r="C51" s="561"/>
      <c r="D51" s="599"/>
      <c r="E51" s="600"/>
      <c r="F51" s="595"/>
      <c r="G51" s="513"/>
      <c r="H51" s="595"/>
      <c r="I51" s="584"/>
      <c r="J51" s="585"/>
      <c r="K51" s="580"/>
      <c r="L51" s="581"/>
      <c r="M51" s="580"/>
      <c r="N51" s="581"/>
      <c r="O51" s="580"/>
      <c r="P51" s="587"/>
    </row>
    <row r="52" spans="1:18" customFormat="1" ht="12" customHeight="1" x14ac:dyDescent="0.2">
      <c r="A52" s="505"/>
      <c r="B52" s="210"/>
      <c r="C52" s="560" t="str">
        <f>IF(AND(A52&lt;&gt;"",'General Project Information'!$D$27&lt;&gt;"",'General Project Information'!$D$39=""),Picklists!$AH$4,"")</f>
        <v/>
      </c>
      <c r="D52" s="597"/>
      <c r="E52" s="598"/>
      <c r="F52" s="594"/>
      <c r="G52" s="512"/>
      <c r="H52" s="594"/>
      <c r="I52" s="582"/>
      <c r="J52" s="583"/>
      <c r="K52" s="578"/>
      <c r="L52" s="579"/>
      <c r="M52" s="578"/>
      <c r="N52" s="579"/>
      <c r="O52" s="578" t="str">
        <f>IF(D52="","",IF(D52&lt;&gt;"PSH","N/A",""))</f>
        <v/>
      </c>
      <c r="P52" s="586"/>
    </row>
    <row r="53" spans="1:18" ht="12" customHeight="1" thickBot="1" x14ac:dyDescent="0.25">
      <c r="A53" s="607"/>
      <c r="B53" s="210"/>
      <c r="C53" s="610"/>
      <c r="D53" s="612"/>
      <c r="E53" s="613"/>
      <c r="F53" s="596"/>
      <c r="G53" s="564"/>
      <c r="H53" s="596"/>
      <c r="I53" s="614"/>
      <c r="J53" s="615"/>
      <c r="K53" s="591"/>
      <c r="L53" s="592"/>
      <c r="M53" s="591"/>
      <c r="N53" s="592"/>
      <c r="O53" s="591"/>
      <c r="P53" s="593"/>
    </row>
    <row r="54" spans="1:18" customFormat="1" ht="15" customHeight="1" x14ac:dyDescent="0.2">
      <c r="A54" s="96"/>
      <c r="B54" s="209"/>
      <c r="C54" s="97"/>
      <c r="D54" s="538" t="s">
        <v>67</v>
      </c>
      <c r="E54" s="538"/>
      <c r="F54" s="538"/>
      <c r="G54" s="538"/>
      <c r="H54" s="538"/>
      <c r="I54" s="97"/>
      <c r="J54" s="97"/>
      <c r="K54" s="97"/>
      <c r="L54" s="97"/>
      <c r="M54" s="97"/>
      <c r="N54" s="97"/>
      <c r="O54" s="97"/>
      <c r="P54" s="118"/>
    </row>
    <row r="55" spans="1:18" ht="12" customHeight="1" x14ac:dyDescent="0.2">
      <c r="A55" s="603"/>
      <c r="B55" s="604"/>
      <c r="C55" s="604"/>
      <c r="D55" s="604"/>
      <c r="E55" s="604"/>
      <c r="F55" s="604"/>
      <c r="G55" s="604"/>
      <c r="H55" s="604"/>
      <c r="I55" s="604"/>
      <c r="J55" s="604"/>
      <c r="K55" s="604"/>
      <c r="L55" s="604"/>
      <c r="M55" s="604"/>
      <c r="N55" s="604"/>
      <c r="O55" s="604"/>
      <c r="P55" s="605"/>
      <c r="Q55" s="10"/>
      <c r="R55" s="7"/>
    </row>
    <row r="56" spans="1:18" ht="12" customHeight="1" x14ac:dyDescent="0.2">
      <c r="A56" s="525"/>
      <c r="B56" s="523"/>
      <c r="C56" s="523"/>
      <c r="D56" s="523"/>
      <c r="E56" s="523"/>
      <c r="F56" s="523"/>
      <c r="G56" s="523"/>
      <c r="H56" s="523"/>
      <c r="I56" s="523"/>
      <c r="J56" s="523"/>
      <c r="K56" s="523"/>
      <c r="L56" s="523"/>
      <c r="M56" s="523"/>
      <c r="N56" s="523"/>
      <c r="O56" s="523"/>
      <c r="P56" s="524"/>
      <c r="Q56" s="10"/>
      <c r="R56" s="7"/>
    </row>
    <row r="57" spans="1:18" ht="12" customHeight="1" x14ac:dyDescent="0.2">
      <c r="A57" s="525"/>
      <c r="B57" s="523"/>
      <c r="C57" s="523"/>
      <c r="D57" s="523"/>
      <c r="E57" s="523"/>
      <c r="F57" s="523"/>
      <c r="G57" s="523"/>
      <c r="H57" s="523"/>
      <c r="I57" s="523"/>
      <c r="J57" s="523"/>
      <c r="K57" s="523"/>
      <c r="L57" s="523"/>
      <c r="M57" s="523"/>
      <c r="N57" s="523"/>
      <c r="O57" s="523"/>
      <c r="P57" s="524"/>
      <c r="Q57" s="10"/>
      <c r="R57" s="7"/>
    </row>
    <row r="58" spans="1:18" ht="12" customHeight="1" x14ac:dyDescent="0.2">
      <c r="A58" s="525"/>
      <c r="B58" s="523"/>
      <c r="C58" s="523"/>
      <c r="D58" s="523"/>
      <c r="E58" s="523"/>
      <c r="F58" s="523"/>
      <c r="G58" s="523"/>
      <c r="H58" s="523"/>
      <c r="I58" s="523"/>
      <c r="J58" s="523"/>
      <c r="K58" s="523"/>
      <c r="L58" s="523"/>
      <c r="M58" s="523"/>
      <c r="N58" s="523"/>
      <c r="O58" s="523"/>
      <c r="P58" s="524"/>
      <c r="Q58" s="10"/>
      <c r="R58" s="7"/>
    </row>
    <row r="59" spans="1:18" ht="12" customHeight="1" x14ac:dyDescent="0.2">
      <c r="A59" s="525"/>
      <c r="B59" s="523"/>
      <c r="C59" s="523"/>
      <c r="D59" s="523"/>
      <c r="E59" s="523"/>
      <c r="F59" s="523"/>
      <c r="G59" s="523"/>
      <c r="H59" s="523"/>
      <c r="I59" s="523"/>
      <c r="J59" s="523"/>
      <c r="K59" s="523"/>
      <c r="L59" s="523"/>
      <c r="M59" s="523"/>
      <c r="N59" s="523"/>
      <c r="O59" s="523"/>
      <c r="P59" s="524"/>
      <c r="Q59" s="10"/>
      <c r="R59" s="7"/>
    </row>
    <row r="60" spans="1:18" ht="12" customHeight="1" x14ac:dyDescent="0.2">
      <c r="A60" s="525"/>
      <c r="B60" s="523"/>
      <c r="C60" s="523"/>
      <c r="D60" s="523"/>
      <c r="E60" s="523"/>
      <c r="F60" s="523"/>
      <c r="G60" s="523"/>
      <c r="H60" s="523"/>
      <c r="I60" s="523"/>
      <c r="J60" s="523"/>
      <c r="K60" s="523"/>
      <c r="L60" s="523"/>
      <c r="M60" s="523"/>
      <c r="N60" s="523"/>
      <c r="O60" s="523"/>
      <c r="P60" s="524"/>
      <c r="Q60" s="10"/>
      <c r="R60" s="7"/>
    </row>
    <row r="61" spans="1:18" ht="12" customHeight="1" x14ac:dyDescent="0.2">
      <c r="A61" s="525"/>
      <c r="B61" s="523"/>
      <c r="C61" s="523"/>
      <c r="D61" s="523"/>
      <c r="E61" s="523"/>
      <c r="F61" s="523"/>
      <c r="G61" s="523"/>
      <c r="H61" s="523"/>
      <c r="I61" s="523"/>
      <c r="J61" s="523"/>
      <c r="K61" s="523"/>
      <c r="L61" s="523"/>
      <c r="M61" s="523"/>
      <c r="N61" s="523"/>
      <c r="O61" s="523"/>
      <c r="P61" s="524"/>
      <c r="Q61" s="10"/>
      <c r="R61" s="7"/>
    </row>
    <row r="62" spans="1:18" ht="12" customHeight="1" x14ac:dyDescent="0.2">
      <c r="A62" s="525"/>
      <c r="B62" s="523"/>
      <c r="C62" s="523"/>
      <c r="D62" s="523"/>
      <c r="E62" s="523"/>
      <c r="F62" s="523"/>
      <c r="G62" s="523"/>
      <c r="H62" s="523"/>
      <c r="I62" s="523"/>
      <c r="J62" s="523"/>
      <c r="K62" s="523"/>
      <c r="L62" s="523"/>
      <c r="M62" s="523"/>
      <c r="N62" s="523"/>
      <c r="O62" s="523"/>
      <c r="P62" s="524"/>
      <c r="Q62" s="7"/>
      <c r="R62" s="7"/>
    </row>
    <row r="63" spans="1:18" s="3" customFormat="1" ht="12" customHeight="1" x14ac:dyDescent="0.2">
      <c r="A63" s="525"/>
      <c r="B63" s="523"/>
      <c r="C63" s="523"/>
      <c r="D63" s="523"/>
      <c r="E63" s="523"/>
      <c r="F63" s="523"/>
      <c r="G63" s="523"/>
      <c r="H63" s="523"/>
      <c r="I63" s="523"/>
      <c r="J63" s="523"/>
      <c r="K63" s="523"/>
      <c r="L63" s="523"/>
      <c r="M63" s="523"/>
      <c r="N63" s="523"/>
      <c r="O63" s="523"/>
      <c r="P63" s="524"/>
      <c r="Q63" s="8"/>
      <c r="R63" s="8"/>
    </row>
    <row r="64" spans="1:18" ht="13.5" thickBot="1" x14ac:dyDescent="0.25">
      <c r="A64" s="526"/>
      <c r="B64" s="527"/>
      <c r="C64" s="527"/>
      <c r="D64" s="527"/>
      <c r="E64" s="527"/>
      <c r="F64" s="527"/>
      <c r="G64" s="527"/>
      <c r="H64" s="527"/>
      <c r="I64" s="527"/>
      <c r="J64" s="527"/>
      <c r="K64" s="527"/>
      <c r="L64" s="527"/>
      <c r="M64" s="527"/>
      <c r="N64" s="527"/>
      <c r="O64" s="527"/>
      <c r="P64" s="528"/>
    </row>
    <row r="65" spans="1:18" ht="24.75" customHeight="1" thickBot="1" x14ac:dyDescent="0.25">
      <c r="A65" s="606" t="s">
        <v>791</v>
      </c>
      <c r="B65" s="606"/>
      <c r="C65" s="606"/>
      <c r="D65" s="606"/>
      <c r="E65" s="606"/>
      <c r="F65" s="606"/>
      <c r="G65" s="606"/>
      <c r="H65" s="606"/>
      <c r="I65" s="606"/>
      <c r="J65" s="606"/>
      <c r="K65" s="606"/>
      <c r="L65" s="606"/>
      <c r="M65" s="606"/>
      <c r="N65" s="606"/>
      <c r="O65" s="606"/>
      <c r="P65" s="606"/>
    </row>
    <row r="66" spans="1:18" ht="22.5" customHeight="1" x14ac:dyDescent="0.2">
      <c r="A66" s="88"/>
      <c r="B66" s="89"/>
      <c r="C66" s="89"/>
      <c r="D66" s="409" t="s">
        <v>57</v>
      </c>
      <c r="E66" s="409"/>
      <c r="F66" s="409"/>
      <c r="G66" s="409"/>
      <c r="H66" s="409"/>
      <c r="I66" s="89"/>
      <c r="J66" s="89"/>
      <c r="K66" s="89"/>
      <c r="L66" s="89"/>
      <c r="M66" s="89"/>
      <c r="N66" s="89"/>
      <c r="O66" s="89"/>
      <c r="P66" s="101"/>
      <c r="R66" s="17"/>
    </row>
    <row r="67" spans="1:18" ht="18.75" customHeight="1" x14ac:dyDescent="0.2">
      <c r="A67" s="90"/>
      <c r="B67" s="91"/>
      <c r="C67" s="91"/>
      <c r="D67" s="412" t="s">
        <v>58</v>
      </c>
      <c r="E67" s="412"/>
      <c r="F67" s="412"/>
      <c r="G67" s="412"/>
      <c r="H67" s="412"/>
      <c r="I67" s="91"/>
      <c r="J67" s="91"/>
      <c r="K67" s="91"/>
      <c r="L67" s="91"/>
      <c r="M67" s="91"/>
      <c r="N67" s="91"/>
      <c r="O67" s="91"/>
      <c r="P67" s="102"/>
      <c r="R67" s="17"/>
    </row>
    <row r="68" spans="1:18" ht="27" customHeight="1" thickBot="1" x14ac:dyDescent="0.25">
      <c r="A68" s="34" t="str">
        <f>'General Project Information'!$A$6</f>
        <v>(Version 2.08; Released April 2018)</v>
      </c>
      <c r="B68" s="35"/>
      <c r="C68" s="35"/>
      <c r="D68" s="414" t="s">
        <v>674</v>
      </c>
      <c r="E68" s="414"/>
      <c r="F68" s="414"/>
      <c r="G68" s="414"/>
      <c r="H68" s="414"/>
      <c r="I68" s="79"/>
      <c r="J68" s="79"/>
      <c r="K68" s="79"/>
      <c r="L68" s="79"/>
      <c r="M68" s="35"/>
      <c r="N68" s="35"/>
      <c r="O68" s="35"/>
      <c r="P68" s="36"/>
      <c r="Q68" s="2"/>
      <c r="R68" s="2"/>
    </row>
    <row r="69" spans="1:18" x14ac:dyDescent="0.2">
      <c r="A69" s="616" t="s">
        <v>436</v>
      </c>
      <c r="B69" s="417"/>
      <c r="C69" s="107"/>
      <c r="D69" s="3"/>
      <c r="E69" s="108" t="s">
        <v>438</v>
      </c>
      <c r="F69" s="107" t="str">
        <f>'General Project Information'!$E$7</f>
        <v>R-2721 A</v>
      </c>
      <c r="G69" s="108" t="s">
        <v>0</v>
      </c>
      <c r="H69" s="107" t="str">
        <f>'General Project Information'!$H$7</f>
        <v xml:space="preserve">Wake       </v>
      </c>
      <c r="I69" s="3"/>
      <c r="J69" s="3"/>
      <c r="K69" s="3"/>
      <c r="L69" s="3"/>
      <c r="M69" s="115" t="s">
        <v>55</v>
      </c>
      <c r="N69" s="153" t="str">
        <f>IF(A72&lt;&gt;"",MAX(N19)+1,"")</f>
        <v/>
      </c>
      <c r="O69" s="116" t="s">
        <v>78</v>
      </c>
      <c r="P69" s="111">
        <f>'General Project Information'!$O$7</f>
        <v>10</v>
      </c>
    </row>
    <row r="70" spans="1:18" ht="17.25" customHeight="1" thickBot="1" x14ac:dyDescent="0.25">
      <c r="A70" s="113"/>
      <c r="B70" s="114"/>
      <c r="C70" s="114"/>
      <c r="D70" s="421" t="s">
        <v>76</v>
      </c>
      <c r="E70" s="421"/>
      <c r="F70" s="421"/>
      <c r="G70" s="421"/>
      <c r="H70" s="421"/>
      <c r="I70" s="114"/>
      <c r="J70" s="114"/>
      <c r="K70" s="114"/>
      <c r="L70" s="114"/>
      <c r="M70" s="114"/>
      <c r="N70" s="114"/>
      <c r="O70" s="114"/>
      <c r="P70" s="117"/>
    </row>
    <row r="71" spans="1:18" s="18" customFormat="1" ht="39" customHeight="1" x14ac:dyDescent="0.2">
      <c r="A71" s="51" t="s">
        <v>74</v>
      </c>
      <c r="B71" s="87" t="s">
        <v>803</v>
      </c>
      <c r="C71" s="49" t="s">
        <v>648</v>
      </c>
      <c r="D71" s="601" t="s">
        <v>75</v>
      </c>
      <c r="E71" s="602"/>
      <c r="F71" s="52" t="s">
        <v>99</v>
      </c>
      <c r="G71" s="52" t="s">
        <v>108</v>
      </c>
      <c r="H71" s="87" t="s">
        <v>109</v>
      </c>
      <c r="I71" s="588" t="s">
        <v>375</v>
      </c>
      <c r="J71" s="589"/>
      <c r="K71" s="588" t="s">
        <v>95</v>
      </c>
      <c r="L71" s="589"/>
      <c r="M71" s="588" t="s">
        <v>323</v>
      </c>
      <c r="N71" s="589"/>
      <c r="O71" s="588" t="s">
        <v>769</v>
      </c>
      <c r="P71" s="590"/>
    </row>
    <row r="72" spans="1:18" customFormat="1" ht="12" customHeight="1" x14ac:dyDescent="0.2">
      <c r="A72" s="505"/>
      <c r="B72" s="210"/>
      <c r="C72" s="560" t="str">
        <f>IF(AND(A72&lt;&gt;"",'General Project Information'!$D$27&lt;&gt;"",'General Project Information'!$D$39=""),Picklists!$AH$4,"")</f>
        <v/>
      </c>
      <c r="D72" s="597"/>
      <c r="E72" s="598"/>
      <c r="F72" s="594"/>
      <c r="G72" s="512"/>
      <c r="H72" s="594"/>
      <c r="I72" s="582"/>
      <c r="J72" s="583"/>
      <c r="K72" s="578"/>
      <c r="L72" s="579"/>
      <c r="M72" s="578"/>
      <c r="N72" s="579"/>
      <c r="O72" s="578" t="str">
        <f>IF(D72="","",IF(D72&lt;&gt;"PSH","N/A",""))</f>
        <v/>
      </c>
      <c r="P72" s="586"/>
    </row>
    <row r="73" spans="1:18" customFormat="1" ht="12" customHeight="1" x14ac:dyDescent="0.2">
      <c r="A73" s="506"/>
      <c r="B73" s="210"/>
      <c r="C73" s="561"/>
      <c r="D73" s="599"/>
      <c r="E73" s="600"/>
      <c r="F73" s="595"/>
      <c r="G73" s="513"/>
      <c r="H73" s="595"/>
      <c r="I73" s="584"/>
      <c r="J73" s="585"/>
      <c r="K73" s="580"/>
      <c r="L73" s="581"/>
      <c r="M73" s="580"/>
      <c r="N73" s="581"/>
      <c r="O73" s="580"/>
      <c r="P73" s="587"/>
    </row>
    <row r="74" spans="1:18" customFormat="1" ht="12" customHeight="1" x14ac:dyDescent="0.2">
      <c r="A74" s="505"/>
      <c r="B74" s="210"/>
      <c r="C74" s="560" t="str">
        <f>IF(AND(A74&lt;&gt;"",'General Project Information'!$D$27&lt;&gt;"",'General Project Information'!$D$39=""),Picklists!$AH$4,"")</f>
        <v/>
      </c>
      <c r="D74" s="597"/>
      <c r="E74" s="598"/>
      <c r="F74" s="594"/>
      <c r="G74" s="512"/>
      <c r="H74" s="594"/>
      <c r="I74" s="582"/>
      <c r="J74" s="583"/>
      <c r="K74" s="578"/>
      <c r="L74" s="579"/>
      <c r="M74" s="578"/>
      <c r="N74" s="579"/>
      <c r="O74" s="578" t="str">
        <f>IF(D74="","",IF(D74&lt;&gt;"PSH","N/A",""))</f>
        <v/>
      </c>
      <c r="P74" s="586"/>
    </row>
    <row r="75" spans="1:18" customFormat="1" ht="12" customHeight="1" x14ac:dyDescent="0.2">
      <c r="A75" s="506"/>
      <c r="B75" s="210"/>
      <c r="C75" s="561"/>
      <c r="D75" s="599"/>
      <c r="E75" s="600"/>
      <c r="F75" s="595"/>
      <c r="G75" s="513"/>
      <c r="H75" s="595"/>
      <c r="I75" s="584"/>
      <c r="J75" s="585"/>
      <c r="K75" s="580"/>
      <c r="L75" s="581"/>
      <c r="M75" s="580"/>
      <c r="N75" s="581"/>
      <c r="O75" s="580"/>
      <c r="P75" s="587"/>
    </row>
    <row r="76" spans="1:18" customFormat="1" ht="12" customHeight="1" x14ac:dyDescent="0.2">
      <c r="A76" s="505"/>
      <c r="B76" s="210"/>
      <c r="C76" s="560" t="str">
        <f>IF(AND(A76&lt;&gt;"",'General Project Information'!$D$27&lt;&gt;"",'General Project Information'!$D$39=""),Picklists!$AH$4,"")</f>
        <v/>
      </c>
      <c r="D76" s="597"/>
      <c r="E76" s="598"/>
      <c r="F76" s="594"/>
      <c r="G76" s="512"/>
      <c r="H76" s="594"/>
      <c r="I76" s="582"/>
      <c r="J76" s="583"/>
      <c r="K76" s="578"/>
      <c r="L76" s="579"/>
      <c r="M76" s="578"/>
      <c r="N76" s="579"/>
      <c r="O76" s="578" t="str">
        <f>IF(D76="","",IF(D76&lt;&gt;"PSH","N/A",""))</f>
        <v/>
      </c>
      <c r="P76" s="586"/>
    </row>
    <row r="77" spans="1:18" ht="12" customHeight="1" x14ac:dyDescent="0.2">
      <c r="A77" s="506"/>
      <c r="B77" s="210"/>
      <c r="C77" s="561"/>
      <c r="D77" s="599"/>
      <c r="E77" s="600"/>
      <c r="F77" s="595"/>
      <c r="G77" s="513"/>
      <c r="H77" s="595"/>
      <c r="I77" s="584"/>
      <c r="J77" s="585"/>
      <c r="K77" s="580"/>
      <c r="L77" s="581"/>
      <c r="M77" s="580"/>
      <c r="N77" s="581"/>
      <c r="O77" s="580"/>
      <c r="P77" s="587"/>
    </row>
    <row r="78" spans="1:18" ht="12" customHeight="1" x14ac:dyDescent="0.2">
      <c r="A78" s="505"/>
      <c r="B78" s="210"/>
      <c r="C78" s="560" t="str">
        <f>IF(AND(A78&lt;&gt;"",'General Project Information'!$D$27&lt;&gt;"",'General Project Information'!$D$39=""),Picklists!$AH$4,"")</f>
        <v/>
      </c>
      <c r="D78" s="597"/>
      <c r="E78" s="598"/>
      <c r="F78" s="594"/>
      <c r="G78" s="512"/>
      <c r="H78" s="594"/>
      <c r="I78" s="582"/>
      <c r="J78" s="583"/>
      <c r="K78" s="578"/>
      <c r="L78" s="579"/>
      <c r="M78" s="578"/>
      <c r="N78" s="579"/>
      <c r="O78" s="578" t="str">
        <f>IF(D78="","",IF(D78&lt;&gt;"PSH","N/A",""))</f>
        <v/>
      </c>
      <c r="P78" s="586"/>
    </row>
    <row r="79" spans="1:18" ht="12" customHeight="1" x14ac:dyDescent="0.2">
      <c r="A79" s="506"/>
      <c r="B79" s="210"/>
      <c r="C79" s="561"/>
      <c r="D79" s="599"/>
      <c r="E79" s="600"/>
      <c r="F79" s="595"/>
      <c r="G79" s="513"/>
      <c r="H79" s="595"/>
      <c r="I79" s="584"/>
      <c r="J79" s="585"/>
      <c r="K79" s="580"/>
      <c r="L79" s="581"/>
      <c r="M79" s="580"/>
      <c r="N79" s="581"/>
      <c r="O79" s="580"/>
      <c r="P79" s="587"/>
    </row>
    <row r="80" spans="1:18" ht="12" customHeight="1" x14ac:dyDescent="0.2">
      <c r="A80" s="505"/>
      <c r="B80" s="210"/>
      <c r="C80" s="560" t="str">
        <f>IF(AND(A80&lt;&gt;"",'General Project Information'!$D$27&lt;&gt;"",'General Project Information'!$D$39=""),Picklists!$AH$4,"")</f>
        <v/>
      </c>
      <c r="D80" s="597"/>
      <c r="E80" s="598"/>
      <c r="F80" s="594"/>
      <c r="G80" s="512"/>
      <c r="H80" s="594"/>
      <c r="I80" s="582"/>
      <c r="J80" s="583"/>
      <c r="K80" s="578"/>
      <c r="L80" s="579"/>
      <c r="M80" s="578"/>
      <c r="N80" s="579"/>
      <c r="O80" s="578" t="str">
        <f>IF(D80="","",IF(D80&lt;&gt;"PSH","N/A",""))</f>
        <v/>
      </c>
      <c r="P80" s="586"/>
    </row>
    <row r="81" spans="1:16" ht="12" customHeight="1" x14ac:dyDescent="0.2">
      <c r="A81" s="506"/>
      <c r="B81" s="210"/>
      <c r="C81" s="561"/>
      <c r="D81" s="599"/>
      <c r="E81" s="600"/>
      <c r="F81" s="595"/>
      <c r="G81" s="513"/>
      <c r="H81" s="595"/>
      <c r="I81" s="584"/>
      <c r="J81" s="585"/>
      <c r="K81" s="580"/>
      <c r="L81" s="581"/>
      <c r="M81" s="580"/>
      <c r="N81" s="581"/>
      <c r="O81" s="580"/>
      <c r="P81" s="587"/>
    </row>
    <row r="82" spans="1:16" ht="12" customHeight="1" x14ac:dyDescent="0.2">
      <c r="A82" s="505"/>
      <c r="B82" s="210"/>
      <c r="C82" s="560" t="str">
        <f>IF(AND(A82&lt;&gt;"",'General Project Information'!$D$27&lt;&gt;"",'General Project Information'!$D$39=""),Picklists!$AH$4,"")</f>
        <v/>
      </c>
      <c r="D82" s="597"/>
      <c r="E82" s="598"/>
      <c r="F82" s="594"/>
      <c r="G82" s="512"/>
      <c r="H82" s="594"/>
      <c r="I82" s="582"/>
      <c r="J82" s="583"/>
      <c r="K82" s="578"/>
      <c r="L82" s="579"/>
      <c r="M82" s="578"/>
      <c r="N82" s="579"/>
      <c r="O82" s="578" t="str">
        <f>IF(D82="","",IF(D82&lt;&gt;"PSH","N/A",""))</f>
        <v/>
      </c>
      <c r="P82" s="586"/>
    </row>
    <row r="83" spans="1:16" ht="12" customHeight="1" x14ac:dyDescent="0.2">
      <c r="A83" s="506"/>
      <c r="B83" s="210"/>
      <c r="C83" s="561"/>
      <c r="D83" s="599"/>
      <c r="E83" s="600"/>
      <c r="F83" s="595"/>
      <c r="G83" s="513"/>
      <c r="H83" s="595"/>
      <c r="I83" s="584"/>
      <c r="J83" s="585"/>
      <c r="K83" s="580"/>
      <c r="L83" s="581"/>
      <c r="M83" s="580"/>
      <c r="N83" s="581"/>
      <c r="O83" s="580"/>
      <c r="P83" s="587"/>
    </row>
    <row r="84" spans="1:16" ht="12" customHeight="1" x14ac:dyDescent="0.2">
      <c r="A84" s="505"/>
      <c r="B84" s="210"/>
      <c r="C84" s="560" t="str">
        <f>IF(AND(A84&lt;&gt;"",'General Project Information'!$D$27&lt;&gt;"",'General Project Information'!$D$39=""),Picklists!$AH$4,"")</f>
        <v/>
      </c>
      <c r="D84" s="597"/>
      <c r="E84" s="598"/>
      <c r="F84" s="594"/>
      <c r="G84" s="512"/>
      <c r="H84" s="594"/>
      <c r="I84" s="582"/>
      <c r="J84" s="583"/>
      <c r="K84" s="578"/>
      <c r="L84" s="579"/>
      <c r="M84" s="578"/>
      <c r="N84" s="579"/>
      <c r="O84" s="578" t="str">
        <f>IF(D84="","",IF(D84&lt;&gt;"PSH","N/A",""))</f>
        <v/>
      </c>
      <c r="P84" s="586"/>
    </row>
    <row r="85" spans="1:16" ht="12" customHeight="1" x14ac:dyDescent="0.2">
      <c r="A85" s="506"/>
      <c r="B85" s="210"/>
      <c r="C85" s="561"/>
      <c r="D85" s="599"/>
      <c r="E85" s="600"/>
      <c r="F85" s="595"/>
      <c r="G85" s="513"/>
      <c r="H85" s="595"/>
      <c r="I85" s="584"/>
      <c r="J85" s="585"/>
      <c r="K85" s="580"/>
      <c r="L85" s="581"/>
      <c r="M85" s="580"/>
      <c r="N85" s="581"/>
      <c r="O85" s="580"/>
      <c r="P85" s="587"/>
    </row>
    <row r="86" spans="1:16" ht="12" customHeight="1" x14ac:dyDescent="0.2">
      <c r="A86" s="505"/>
      <c r="B86" s="210"/>
      <c r="C86" s="560" t="str">
        <f>IF(AND(A86&lt;&gt;"",'General Project Information'!$D$27&lt;&gt;"",'General Project Information'!$D$39=""),Picklists!$AH$4,"")</f>
        <v/>
      </c>
      <c r="D86" s="597"/>
      <c r="E86" s="598"/>
      <c r="F86" s="594"/>
      <c r="G86" s="512"/>
      <c r="H86" s="594"/>
      <c r="I86" s="582"/>
      <c r="J86" s="583"/>
      <c r="K86" s="578"/>
      <c r="L86" s="579"/>
      <c r="M86" s="578"/>
      <c r="N86" s="579"/>
      <c r="O86" s="578" t="str">
        <f>IF(D86="","",IF(D86&lt;&gt;"PSH","N/A",""))</f>
        <v/>
      </c>
      <c r="P86" s="586"/>
    </row>
    <row r="87" spans="1:16" ht="12" customHeight="1" x14ac:dyDescent="0.2">
      <c r="A87" s="506"/>
      <c r="B87" s="210"/>
      <c r="C87" s="561"/>
      <c r="D87" s="599"/>
      <c r="E87" s="600"/>
      <c r="F87" s="595"/>
      <c r="G87" s="513"/>
      <c r="H87" s="595"/>
      <c r="I87" s="584"/>
      <c r="J87" s="585"/>
      <c r="K87" s="580"/>
      <c r="L87" s="581"/>
      <c r="M87" s="580"/>
      <c r="N87" s="581"/>
      <c r="O87" s="580"/>
      <c r="P87" s="587"/>
    </row>
    <row r="88" spans="1:16" customFormat="1" ht="12" customHeight="1" x14ac:dyDescent="0.2">
      <c r="A88" s="505"/>
      <c r="B88" s="210"/>
      <c r="C88" s="560" t="str">
        <f>IF(AND(A88&lt;&gt;"",'General Project Information'!$D$27&lt;&gt;"",'General Project Information'!$D$39=""),Picklists!$AH$4,"")</f>
        <v/>
      </c>
      <c r="D88" s="597"/>
      <c r="E88" s="598"/>
      <c r="F88" s="594"/>
      <c r="G88" s="512"/>
      <c r="H88" s="594"/>
      <c r="I88" s="582"/>
      <c r="J88" s="583"/>
      <c r="K88" s="578"/>
      <c r="L88" s="579"/>
      <c r="M88" s="578"/>
      <c r="N88" s="579"/>
      <c r="O88" s="578" t="str">
        <f>IF(D88="","",IF(D88&lt;&gt;"PSH","N/A",""))</f>
        <v/>
      </c>
      <c r="P88" s="586"/>
    </row>
    <row r="89" spans="1:16" ht="12" customHeight="1" x14ac:dyDescent="0.2">
      <c r="A89" s="506"/>
      <c r="B89" s="210"/>
      <c r="C89" s="561"/>
      <c r="D89" s="599"/>
      <c r="E89" s="600"/>
      <c r="F89" s="595"/>
      <c r="G89" s="513"/>
      <c r="H89" s="595"/>
      <c r="I89" s="584"/>
      <c r="J89" s="585"/>
      <c r="K89" s="580"/>
      <c r="L89" s="581"/>
      <c r="M89" s="580"/>
      <c r="N89" s="581"/>
      <c r="O89" s="580"/>
      <c r="P89" s="587"/>
    </row>
    <row r="90" spans="1:16" ht="12" customHeight="1" x14ac:dyDescent="0.2">
      <c r="A90" s="505"/>
      <c r="B90" s="210"/>
      <c r="C90" s="560" t="str">
        <f>IF(AND(A90&lt;&gt;"",'General Project Information'!$D$27&lt;&gt;"",'General Project Information'!$D$39=""),Picklists!$AH$4,"")</f>
        <v/>
      </c>
      <c r="D90" s="597"/>
      <c r="E90" s="598"/>
      <c r="F90" s="594"/>
      <c r="G90" s="512"/>
      <c r="H90" s="594"/>
      <c r="I90" s="582"/>
      <c r="J90" s="583"/>
      <c r="K90" s="578"/>
      <c r="L90" s="579"/>
      <c r="M90" s="578"/>
      <c r="N90" s="579"/>
      <c r="O90" s="578" t="str">
        <f>IF(D90="","",IF(D90&lt;&gt;"PSH","N/A",""))</f>
        <v/>
      </c>
      <c r="P90" s="586"/>
    </row>
    <row r="91" spans="1:16" ht="12" customHeight="1" x14ac:dyDescent="0.2">
      <c r="A91" s="506"/>
      <c r="B91" s="210"/>
      <c r="C91" s="561"/>
      <c r="D91" s="599"/>
      <c r="E91" s="600"/>
      <c r="F91" s="595"/>
      <c r="G91" s="513"/>
      <c r="H91" s="595"/>
      <c r="I91" s="584"/>
      <c r="J91" s="585"/>
      <c r="K91" s="580"/>
      <c r="L91" s="581"/>
      <c r="M91" s="580"/>
      <c r="N91" s="581"/>
      <c r="O91" s="580"/>
      <c r="P91" s="587"/>
    </row>
    <row r="92" spans="1:16" ht="12" customHeight="1" x14ac:dyDescent="0.2">
      <c r="A92" s="505"/>
      <c r="B92" s="210"/>
      <c r="C92" s="560" t="str">
        <f>IF(AND(A92&lt;&gt;"",'General Project Information'!$D$27&lt;&gt;"",'General Project Information'!$D$39=""),Picklists!$AH$4,"")</f>
        <v/>
      </c>
      <c r="D92" s="597"/>
      <c r="E92" s="598"/>
      <c r="F92" s="594"/>
      <c r="G92" s="512"/>
      <c r="H92" s="594"/>
      <c r="I92" s="582"/>
      <c r="J92" s="583"/>
      <c r="K92" s="578"/>
      <c r="L92" s="579"/>
      <c r="M92" s="578"/>
      <c r="N92" s="579"/>
      <c r="O92" s="578" t="str">
        <f>IF(D92="","",IF(D92&lt;&gt;"PSH","N/A",""))</f>
        <v/>
      </c>
      <c r="P92" s="586"/>
    </row>
    <row r="93" spans="1:16" ht="12" customHeight="1" x14ac:dyDescent="0.2">
      <c r="A93" s="506"/>
      <c r="B93" s="210"/>
      <c r="C93" s="561"/>
      <c r="D93" s="599"/>
      <c r="E93" s="600"/>
      <c r="F93" s="595"/>
      <c r="G93" s="513"/>
      <c r="H93" s="595"/>
      <c r="I93" s="584"/>
      <c r="J93" s="585"/>
      <c r="K93" s="580"/>
      <c r="L93" s="581"/>
      <c r="M93" s="580"/>
      <c r="N93" s="581"/>
      <c r="O93" s="580"/>
      <c r="P93" s="587"/>
    </row>
    <row r="94" spans="1:16" ht="12" customHeight="1" x14ac:dyDescent="0.2">
      <c r="A94" s="505"/>
      <c r="B94" s="210"/>
      <c r="C94" s="560" t="str">
        <f>IF(AND(A94&lt;&gt;"",'General Project Information'!$D$27&lt;&gt;"",'General Project Information'!$D$39=""),Picklists!$AH$4,"")</f>
        <v/>
      </c>
      <c r="D94" s="597"/>
      <c r="E94" s="598"/>
      <c r="F94" s="594"/>
      <c r="G94" s="512"/>
      <c r="H94" s="594"/>
      <c r="I94" s="582"/>
      <c r="J94" s="583"/>
      <c r="K94" s="578"/>
      <c r="L94" s="579"/>
      <c r="M94" s="578"/>
      <c r="N94" s="579"/>
      <c r="O94" s="578" t="str">
        <f>IF(D94="","",IF(D94&lt;&gt;"PSH","N/A",""))</f>
        <v/>
      </c>
      <c r="P94" s="586"/>
    </row>
    <row r="95" spans="1:16" ht="12" customHeight="1" x14ac:dyDescent="0.2">
      <c r="A95" s="506"/>
      <c r="B95" s="210"/>
      <c r="C95" s="561"/>
      <c r="D95" s="599"/>
      <c r="E95" s="600"/>
      <c r="F95" s="595"/>
      <c r="G95" s="513"/>
      <c r="H95" s="595"/>
      <c r="I95" s="584"/>
      <c r="J95" s="585"/>
      <c r="K95" s="580"/>
      <c r="L95" s="581"/>
      <c r="M95" s="580"/>
      <c r="N95" s="581"/>
      <c r="O95" s="580"/>
      <c r="P95" s="587"/>
    </row>
    <row r="96" spans="1:16" ht="12" customHeight="1" x14ac:dyDescent="0.2">
      <c r="A96" s="505"/>
      <c r="B96" s="210"/>
      <c r="C96" s="560" t="str">
        <f>IF(AND(A96&lt;&gt;"",'General Project Information'!$D$27&lt;&gt;"",'General Project Information'!$D$39=""),Picklists!$AH$4,"")</f>
        <v/>
      </c>
      <c r="D96" s="597"/>
      <c r="E96" s="598"/>
      <c r="F96" s="594"/>
      <c r="G96" s="512"/>
      <c r="H96" s="594"/>
      <c r="I96" s="582"/>
      <c r="J96" s="583"/>
      <c r="K96" s="578"/>
      <c r="L96" s="579"/>
      <c r="M96" s="578"/>
      <c r="N96" s="579"/>
      <c r="O96" s="578" t="str">
        <f>IF(D96="","",IF(D96&lt;&gt;"PSH","N/A",""))</f>
        <v/>
      </c>
      <c r="P96" s="586"/>
    </row>
    <row r="97" spans="1:18" ht="12" customHeight="1" x14ac:dyDescent="0.2">
      <c r="A97" s="506"/>
      <c r="B97" s="210"/>
      <c r="C97" s="561"/>
      <c r="D97" s="599"/>
      <c r="E97" s="600"/>
      <c r="F97" s="595"/>
      <c r="G97" s="513"/>
      <c r="H97" s="595"/>
      <c r="I97" s="584"/>
      <c r="J97" s="585"/>
      <c r="K97" s="580"/>
      <c r="L97" s="581"/>
      <c r="M97" s="580"/>
      <c r="N97" s="581"/>
      <c r="O97" s="580"/>
      <c r="P97" s="587"/>
    </row>
    <row r="98" spans="1:18" customFormat="1" ht="12" customHeight="1" x14ac:dyDescent="0.2">
      <c r="A98" s="505"/>
      <c r="B98" s="210"/>
      <c r="C98" s="560" t="str">
        <f>IF(AND(A98&lt;&gt;"",'General Project Information'!$D$27&lt;&gt;"",'General Project Information'!$D$39=""),Picklists!$AH$4,"")</f>
        <v/>
      </c>
      <c r="D98" s="597"/>
      <c r="E98" s="598"/>
      <c r="F98" s="594"/>
      <c r="G98" s="512"/>
      <c r="H98" s="594"/>
      <c r="I98" s="582"/>
      <c r="J98" s="583"/>
      <c r="K98" s="578"/>
      <c r="L98" s="579"/>
      <c r="M98" s="578"/>
      <c r="N98" s="579"/>
      <c r="O98" s="578" t="str">
        <f>IF(D98="","",IF(D98&lt;&gt;"PSH","N/A",""))</f>
        <v/>
      </c>
      <c r="P98" s="586"/>
    </row>
    <row r="99" spans="1:18" ht="12" customHeight="1" x14ac:dyDescent="0.2">
      <c r="A99" s="506"/>
      <c r="B99" s="210"/>
      <c r="C99" s="561"/>
      <c r="D99" s="599"/>
      <c r="E99" s="600"/>
      <c r="F99" s="595"/>
      <c r="G99" s="513"/>
      <c r="H99" s="595"/>
      <c r="I99" s="584"/>
      <c r="J99" s="585"/>
      <c r="K99" s="580"/>
      <c r="L99" s="581"/>
      <c r="M99" s="580"/>
      <c r="N99" s="581"/>
      <c r="O99" s="580"/>
      <c r="P99" s="587"/>
    </row>
    <row r="100" spans="1:18" ht="12" customHeight="1" x14ac:dyDescent="0.2">
      <c r="A100" s="505"/>
      <c r="B100" s="210"/>
      <c r="C100" s="560" t="str">
        <f>IF(AND(A100&lt;&gt;"",'General Project Information'!$D$27&lt;&gt;"",'General Project Information'!$D$39=""),Picklists!$AH$4,"")</f>
        <v/>
      </c>
      <c r="D100" s="597"/>
      <c r="E100" s="598"/>
      <c r="F100" s="594"/>
      <c r="G100" s="512"/>
      <c r="H100" s="594"/>
      <c r="I100" s="582"/>
      <c r="J100" s="583"/>
      <c r="K100" s="578"/>
      <c r="L100" s="579"/>
      <c r="M100" s="578"/>
      <c r="N100" s="579"/>
      <c r="O100" s="578" t="str">
        <f>IF(D100="","",IF(D100&lt;&gt;"PSH","N/A",""))</f>
        <v/>
      </c>
      <c r="P100" s="586"/>
    </row>
    <row r="101" spans="1:18" ht="12" customHeight="1" x14ac:dyDescent="0.2">
      <c r="A101" s="506"/>
      <c r="B101" s="210"/>
      <c r="C101" s="561"/>
      <c r="D101" s="599"/>
      <c r="E101" s="600"/>
      <c r="F101" s="595"/>
      <c r="G101" s="513"/>
      <c r="H101" s="595"/>
      <c r="I101" s="584"/>
      <c r="J101" s="585"/>
      <c r="K101" s="580"/>
      <c r="L101" s="581"/>
      <c r="M101" s="580"/>
      <c r="N101" s="581"/>
      <c r="O101" s="580"/>
      <c r="P101" s="587"/>
    </row>
    <row r="102" spans="1:18" customFormat="1" ht="12" customHeight="1" x14ac:dyDescent="0.2">
      <c r="A102" s="505"/>
      <c r="B102" s="210"/>
      <c r="C102" s="560" t="str">
        <f>IF(AND(A102&lt;&gt;"",'General Project Information'!$D$27&lt;&gt;"",'General Project Information'!$D$39=""),Picklists!$AH$4,"")</f>
        <v/>
      </c>
      <c r="D102" s="597"/>
      <c r="E102" s="598"/>
      <c r="F102" s="594"/>
      <c r="G102" s="512"/>
      <c r="H102" s="594"/>
      <c r="I102" s="582"/>
      <c r="J102" s="583"/>
      <c r="K102" s="578"/>
      <c r="L102" s="579"/>
      <c r="M102" s="578"/>
      <c r="N102" s="579"/>
      <c r="O102" s="578" t="str">
        <f>IF(D102="","",IF(D102&lt;&gt;"PSH","N/A",""))</f>
        <v/>
      </c>
      <c r="P102" s="586"/>
    </row>
    <row r="103" spans="1:18" ht="12" customHeight="1" thickBot="1" x14ac:dyDescent="0.25">
      <c r="A103" s="607"/>
      <c r="B103" s="210"/>
      <c r="C103" s="610"/>
      <c r="D103" s="612"/>
      <c r="E103" s="613"/>
      <c r="F103" s="596"/>
      <c r="G103" s="564"/>
      <c r="H103" s="596"/>
      <c r="I103" s="614"/>
      <c r="J103" s="615"/>
      <c r="K103" s="591"/>
      <c r="L103" s="592"/>
      <c r="M103" s="591"/>
      <c r="N103" s="592"/>
      <c r="O103" s="591"/>
      <c r="P103" s="593"/>
    </row>
    <row r="104" spans="1:18" customFormat="1" ht="15" customHeight="1" x14ac:dyDescent="0.2">
      <c r="A104" s="96"/>
      <c r="B104" s="97"/>
      <c r="C104" s="97"/>
      <c r="D104" s="538" t="s">
        <v>67</v>
      </c>
      <c r="E104" s="538"/>
      <c r="F104" s="538"/>
      <c r="G104" s="538"/>
      <c r="H104" s="538"/>
      <c r="I104" s="97"/>
      <c r="J104" s="97"/>
      <c r="K104" s="97"/>
      <c r="L104" s="97"/>
      <c r="M104" s="97"/>
      <c r="N104" s="97"/>
      <c r="O104" s="97"/>
      <c r="P104" s="118"/>
    </row>
    <row r="105" spans="1:18" ht="12" customHeight="1" x14ac:dyDescent="0.2">
      <c r="A105" s="603"/>
      <c r="B105" s="604"/>
      <c r="C105" s="604"/>
      <c r="D105" s="604"/>
      <c r="E105" s="604"/>
      <c r="F105" s="604"/>
      <c r="G105" s="604"/>
      <c r="H105" s="604"/>
      <c r="I105" s="604"/>
      <c r="J105" s="604"/>
      <c r="K105" s="604"/>
      <c r="L105" s="604"/>
      <c r="M105" s="604"/>
      <c r="N105" s="604"/>
      <c r="O105" s="604"/>
      <c r="P105" s="605"/>
      <c r="Q105" s="10"/>
      <c r="R105" s="7"/>
    </row>
    <row r="106" spans="1:18" ht="12" customHeight="1" x14ac:dyDescent="0.2">
      <c r="A106" s="525"/>
      <c r="B106" s="523"/>
      <c r="C106" s="523"/>
      <c r="D106" s="523"/>
      <c r="E106" s="523"/>
      <c r="F106" s="523"/>
      <c r="G106" s="523"/>
      <c r="H106" s="523"/>
      <c r="I106" s="523"/>
      <c r="J106" s="523"/>
      <c r="K106" s="523"/>
      <c r="L106" s="523"/>
      <c r="M106" s="523"/>
      <c r="N106" s="523"/>
      <c r="O106" s="523"/>
      <c r="P106" s="524"/>
      <c r="Q106" s="10"/>
      <c r="R106" s="7"/>
    </row>
    <row r="107" spans="1:18" ht="12" customHeight="1" x14ac:dyDescent="0.2">
      <c r="A107" s="525"/>
      <c r="B107" s="523"/>
      <c r="C107" s="523"/>
      <c r="D107" s="523"/>
      <c r="E107" s="523"/>
      <c r="F107" s="523"/>
      <c r="G107" s="523"/>
      <c r="H107" s="523"/>
      <c r="I107" s="523"/>
      <c r="J107" s="523"/>
      <c r="K107" s="523"/>
      <c r="L107" s="523"/>
      <c r="M107" s="523"/>
      <c r="N107" s="523"/>
      <c r="O107" s="523"/>
      <c r="P107" s="524"/>
      <c r="Q107" s="10"/>
      <c r="R107" s="7"/>
    </row>
    <row r="108" spans="1:18" ht="12" customHeight="1" x14ac:dyDescent="0.2">
      <c r="A108" s="525"/>
      <c r="B108" s="523"/>
      <c r="C108" s="523"/>
      <c r="D108" s="523"/>
      <c r="E108" s="523"/>
      <c r="F108" s="523"/>
      <c r="G108" s="523"/>
      <c r="H108" s="523"/>
      <c r="I108" s="523"/>
      <c r="J108" s="523"/>
      <c r="K108" s="523"/>
      <c r="L108" s="523"/>
      <c r="M108" s="523"/>
      <c r="N108" s="523"/>
      <c r="O108" s="523"/>
      <c r="P108" s="524"/>
      <c r="Q108" s="10"/>
      <c r="R108" s="7"/>
    </row>
    <row r="109" spans="1:18" ht="12" customHeight="1" x14ac:dyDescent="0.2">
      <c r="A109" s="525"/>
      <c r="B109" s="523"/>
      <c r="C109" s="523"/>
      <c r="D109" s="523"/>
      <c r="E109" s="523"/>
      <c r="F109" s="523"/>
      <c r="G109" s="523"/>
      <c r="H109" s="523"/>
      <c r="I109" s="523"/>
      <c r="J109" s="523"/>
      <c r="K109" s="523"/>
      <c r="L109" s="523"/>
      <c r="M109" s="523"/>
      <c r="N109" s="523"/>
      <c r="O109" s="523"/>
      <c r="P109" s="524"/>
      <c r="Q109" s="10"/>
      <c r="R109" s="7"/>
    </row>
    <row r="110" spans="1:18" ht="12" customHeight="1" x14ac:dyDescent="0.2">
      <c r="A110" s="525"/>
      <c r="B110" s="523"/>
      <c r="C110" s="523"/>
      <c r="D110" s="523"/>
      <c r="E110" s="523"/>
      <c r="F110" s="523"/>
      <c r="G110" s="523"/>
      <c r="H110" s="523"/>
      <c r="I110" s="523"/>
      <c r="J110" s="523"/>
      <c r="K110" s="523"/>
      <c r="L110" s="523"/>
      <c r="M110" s="523"/>
      <c r="N110" s="523"/>
      <c r="O110" s="523"/>
      <c r="P110" s="524"/>
      <c r="Q110" s="10"/>
      <c r="R110" s="7"/>
    </row>
    <row r="111" spans="1:18" ht="12" customHeight="1" x14ac:dyDescent="0.2">
      <c r="A111" s="525"/>
      <c r="B111" s="523"/>
      <c r="C111" s="523"/>
      <c r="D111" s="523"/>
      <c r="E111" s="523"/>
      <c r="F111" s="523"/>
      <c r="G111" s="523"/>
      <c r="H111" s="523"/>
      <c r="I111" s="523"/>
      <c r="J111" s="523"/>
      <c r="K111" s="523"/>
      <c r="L111" s="523"/>
      <c r="M111" s="523"/>
      <c r="N111" s="523"/>
      <c r="O111" s="523"/>
      <c r="P111" s="524"/>
      <c r="Q111" s="10"/>
      <c r="R111" s="7"/>
    </row>
    <row r="112" spans="1:18" ht="12" customHeight="1" x14ac:dyDescent="0.2">
      <c r="A112" s="525"/>
      <c r="B112" s="523"/>
      <c r="C112" s="523"/>
      <c r="D112" s="523"/>
      <c r="E112" s="523"/>
      <c r="F112" s="523"/>
      <c r="G112" s="523"/>
      <c r="H112" s="523"/>
      <c r="I112" s="523"/>
      <c r="J112" s="523"/>
      <c r="K112" s="523"/>
      <c r="L112" s="523"/>
      <c r="M112" s="523"/>
      <c r="N112" s="523"/>
      <c r="O112" s="523"/>
      <c r="P112" s="524"/>
      <c r="Q112" s="7"/>
      <c r="R112" s="7"/>
    </row>
    <row r="113" spans="1:18" s="3" customFormat="1" ht="12" customHeight="1" x14ac:dyDescent="0.2">
      <c r="A113" s="525"/>
      <c r="B113" s="523"/>
      <c r="C113" s="523"/>
      <c r="D113" s="523"/>
      <c r="E113" s="523"/>
      <c r="F113" s="523"/>
      <c r="G113" s="523"/>
      <c r="H113" s="523"/>
      <c r="I113" s="523"/>
      <c r="J113" s="523"/>
      <c r="K113" s="523"/>
      <c r="L113" s="523"/>
      <c r="M113" s="523"/>
      <c r="N113" s="523"/>
      <c r="O113" s="523"/>
      <c r="P113" s="524"/>
      <c r="Q113" s="8"/>
      <c r="R113" s="8"/>
    </row>
    <row r="114" spans="1:18" ht="13.5" thickBot="1" x14ac:dyDescent="0.25">
      <c r="A114" s="526"/>
      <c r="B114" s="527"/>
      <c r="C114" s="527"/>
      <c r="D114" s="527"/>
      <c r="E114" s="527"/>
      <c r="F114" s="527"/>
      <c r="G114" s="527"/>
      <c r="H114" s="527"/>
      <c r="I114" s="527"/>
      <c r="J114" s="527"/>
      <c r="K114" s="527"/>
      <c r="L114" s="527"/>
      <c r="M114" s="527"/>
      <c r="N114" s="527"/>
      <c r="O114" s="527"/>
      <c r="P114" s="528"/>
    </row>
    <row r="115" spans="1:18" ht="24.75" customHeight="1" thickBot="1" x14ac:dyDescent="0.25">
      <c r="A115" s="606" t="s">
        <v>791</v>
      </c>
      <c r="B115" s="606"/>
      <c r="C115" s="606"/>
      <c r="D115" s="606"/>
      <c r="E115" s="606"/>
      <c r="F115" s="606"/>
      <c r="G115" s="606"/>
      <c r="H115" s="606"/>
      <c r="I115" s="606"/>
      <c r="J115" s="606"/>
      <c r="K115" s="606"/>
      <c r="L115" s="606"/>
      <c r="M115" s="606"/>
      <c r="N115" s="606"/>
      <c r="O115" s="606"/>
      <c r="P115" s="606"/>
    </row>
    <row r="116" spans="1:18" ht="22.5" customHeight="1" x14ac:dyDescent="0.2">
      <c r="A116" s="88"/>
      <c r="B116" s="89"/>
      <c r="C116" s="89"/>
      <c r="D116" s="409" t="s">
        <v>57</v>
      </c>
      <c r="E116" s="409"/>
      <c r="F116" s="409"/>
      <c r="G116" s="409"/>
      <c r="H116" s="409"/>
      <c r="I116" s="89"/>
      <c r="J116" s="89"/>
      <c r="K116" s="89"/>
      <c r="L116" s="89"/>
      <c r="M116" s="89"/>
      <c r="N116" s="89"/>
      <c r="O116" s="89"/>
      <c r="P116" s="101"/>
      <c r="R116" s="17"/>
    </row>
    <row r="117" spans="1:18" ht="18.75" customHeight="1" x14ac:dyDescent="0.2">
      <c r="A117" s="90"/>
      <c r="B117" s="91"/>
      <c r="C117" s="91"/>
      <c r="D117" s="412" t="s">
        <v>58</v>
      </c>
      <c r="E117" s="412"/>
      <c r="F117" s="412"/>
      <c r="G117" s="412"/>
      <c r="H117" s="412"/>
      <c r="I117" s="91"/>
      <c r="J117" s="91"/>
      <c r="K117" s="91"/>
      <c r="L117" s="91"/>
      <c r="M117" s="91"/>
      <c r="N117" s="91"/>
      <c r="O117" s="91"/>
      <c r="P117" s="102"/>
      <c r="R117" s="17"/>
    </row>
    <row r="118" spans="1:18" ht="27" customHeight="1" thickBot="1" x14ac:dyDescent="0.25">
      <c r="A118" s="34" t="str">
        <f>'General Project Information'!$A$6</f>
        <v>(Version 2.08; Released April 2018)</v>
      </c>
      <c r="B118" s="35"/>
      <c r="C118" s="35"/>
      <c r="D118" s="414" t="s">
        <v>674</v>
      </c>
      <c r="E118" s="414"/>
      <c r="F118" s="414"/>
      <c r="G118" s="414"/>
      <c r="H118" s="414"/>
      <c r="I118" s="79"/>
      <c r="J118" s="79"/>
      <c r="K118" s="79"/>
      <c r="L118" s="79"/>
      <c r="M118" s="35"/>
      <c r="N118" s="35"/>
      <c r="O118" s="35"/>
      <c r="P118" s="36"/>
      <c r="Q118" s="2"/>
      <c r="R118" s="2"/>
    </row>
    <row r="119" spans="1:18" x14ac:dyDescent="0.2">
      <c r="A119" s="616" t="s">
        <v>436</v>
      </c>
      <c r="B119" s="417"/>
      <c r="C119" s="107"/>
      <c r="D119" s="3"/>
      <c r="E119" s="108" t="s">
        <v>438</v>
      </c>
      <c r="F119" s="107" t="str">
        <f>'General Project Information'!$E$7</f>
        <v>R-2721 A</v>
      </c>
      <c r="G119" s="108" t="s">
        <v>0</v>
      </c>
      <c r="H119" s="107" t="str">
        <f>'General Project Information'!$H$7</f>
        <v xml:space="preserve">Wake       </v>
      </c>
      <c r="I119" s="3"/>
      <c r="J119" s="3"/>
      <c r="K119" s="3"/>
      <c r="L119" s="3"/>
      <c r="M119" s="115" t="s">
        <v>55</v>
      </c>
      <c r="N119" s="153" t="str">
        <f>IF(A122&lt;&gt;"",MAX(N69)+1,"")</f>
        <v/>
      </c>
      <c r="O119" s="116" t="s">
        <v>78</v>
      </c>
      <c r="P119" s="111">
        <f>'General Project Information'!$O$7</f>
        <v>10</v>
      </c>
    </row>
    <row r="120" spans="1:18" ht="17.25" customHeight="1" thickBot="1" x14ac:dyDescent="0.25">
      <c r="A120" s="113"/>
      <c r="B120" s="114"/>
      <c r="C120" s="114"/>
      <c r="D120" s="421" t="s">
        <v>76</v>
      </c>
      <c r="E120" s="421"/>
      <c r="F120" s="421"/>
      <c r="G120" s="421"/>
      <c r="H120" s="421"/>
      <c r="I120" s="114"/>
      <c r="J120" s="114"/>
      <c r="K120" s="114"/>
      <c r="L120" s="114"/>
      <c r="M120" s="114"/>
      <c r="N120" s="114"/>
      <c r="O120" s="114"/>
      <c r="P120" s="117"/>
    </row>
    <row r="121" spans="1:18" s="18" customFormat="1" ht="39" customHeight="1" x14ac:dyDescent="0.2">
      <c r="A121" s="51" t="s">
        <v>74</v>
      </c>
      <c r="B121" s="87" t="s">
        <v>803</v>
      </c>
      <c r="C121" s="49" t="s">
        <v>648</v>
      </c>
      <c r="D121" s="601" t="s">
        <v>75</v>
      </c>
      <c r="E121" s="602"/>
      <c r="F121" s="52" t="s">
        <v>99</v>
      </c>
      <c r="G121" s="52" t="s">
        <v>108</v>
      </c>
      <c r="H121" s="87" t="s">
        <v>109</v>
      </c>
      <c r="I121" s="588" t="s">
        <v>375</v>
      </c>
      <c r="J121" s="589"/>
      <c r="K121" s="588" t="s">
        <v>95</v>
      </c>
      <c r="L121" s="589"/>
      <c r="M121" s="588" t="s">
        <v>323</v>
      </c>
      <c r="N121" s="589"/>
      <c r="O121" s="588" t="s">
        <v>769</v>
      </c>
      <c r="P121" s="590"/>
    </row>
    <row r="122" spans="1:18" customFormat="1" ht="12" customHeight="1" x14ac:dyDescent="0.2">
      <c r="A122" s="505"/>
      <c r="B122" s="210"/>
      <c r="C122" s="560" t="str">
        <f>IF(AND(A122&lt;&gt;"",'General Project Information'!$D$27&lt;&gt;"",'General Project Information'!$D$39=""),Picklists!$AH$4,"")</f>
        <v/>
      </c>
      <c r="D122" s="597"/>
      <c r="E122" s="598"/>
      <c r="F122" s="594"/>
      <c r="G122" s="512"/>
      <c r="H122" s="594"/>
      <c r="I122" s="582"/>
      <c r="J122" s="583"/>
      <c r="K122" s="578"/>
      <c r="L122" s="579"/>
      <c r="M122" s="578"/>
      <c r="N122" s="579"/>
      <c r="O122" s="578" t="str">
        <f>IF(D122="","",IF(D122&lt;&gt;"PSH","N/A",""))</f>
        <v/>
      </c>
      <c r="P122" s="586"/>
    </row>
    <row r="123" spans="1:18" customFormat="1" ht="12" customHeight="1" x14ac:dyDescent="0.2">
      <c r="A123" s="506"/>
      <c r="B123" s="210"/>
      <c r="C123" s="561"/>
      <c r="D123" s="599"/>
      <c r="E123" s="600"/>
      <c r="F123" s="595"/>
      <c r="G123" s="513"/>
      <c r="H123" s="595"/>
      <c r="I123" s="584"/>
      <c r="J123" s="585"/>
      <c r="K123" s="580"/>
      <c r="L123" s="581"/>
      <c r="M123" s="580"/>
      <c r="N123" s="581"/>
      <c r="O123" s="580"/>
      <c r="P123" s="587"/>
    </row>
    <row r="124" spans="1:18" customFormat="1" ht="12" customHeight="1" x14ac:dyDescent="0.2">
      <c r="A124" s="505"/>
      <c r="B124" s="210"/>
      <c r="C124" s="560" t="str">
        <f>IF(AND(A124&lt;&gt;"",'General Project Information'!$D$27&lt;&gt;"",'General Project Information'!$D$39=""),Picklists!$AH$4,"")</f>
        <v/>
      </c>
      <c r="D124" s="597"/>
      <c r="E124" s="598"/>
      <c r="F124" s="594"/>
      <c r="G124" s="512"/>
      <c r="H124" s="594"/>
      <c r="I124" s="582"/>
      <c r="J124" s="583"/>
      <c r="K124" s="578"/>
      <c r="L124" s="579"/>
      <c r="M124" s="578"/>
      <c r="N124" s="579"/>
      <c r="O124" s="578" t="str">
        <f>IF(D124="","",IF(D124&lt;&gt;"PSH","N/A",""))</f>
        <v/>
      </c>
      <c r="P124" s="586"/>
    </row>
    <row r="125" spans="1:18" customFormat="1" ht="12" customHeight="1" x14ac:dyDescent="0.2">
      <c r="A125" s="506"/>
      <c r="B125" s="210"/>
      <c r="C125" s="561"/>
      <c r="D125" s="599"/>
      <c r="E125" s="600"/>
      <c r="F125" s="595"/>
      <c r="G125" s="513"/>
      <c r="H125" s="595"/>
      <c r="I125" s="584"/>
      <c r="J125" s="585"/>
      <c r="K125" s="580"/>
      <c r="L125" s="581"/>
      <c r="M125" s="580"/>
      <c r="N125" s="581"/>
      <c r="O125" s="580"/>
      <c r="P125" s="587"/>
    </row>
    <row r="126" spans="1:18" ht="12" customHeight="1" x14ac:dyDescent="0.2">
      <c r="A126" s="505"/>
      <c r="B126" s="210"/>
      <c r="C126" s="560" t="str">
        <f>IF(AND(A126&lt;&gt;"",'General Project Information'!$D$27&lt;&gt;"",'General Project Information'!$D$39=""),Picklists!$AH$4,"")</f>
        <v/>
      </c>
      <c r="D126" s="597"/>
      <c r="E126" s="598"/>
      <c r="F126" s="594"/>
      <c r="G126" s="512"/>
      <c r="H126" s="594"/>
      <c r="I126" s="582"/>
      <c r="J126" s="583"/>
      <c r="K126" s="578"/>
      <c r="L126" s="579"/>
      <c r="M126" s="578"/>
      <c r="N126" s="579"/>
      <c r="O126" s="578" t="str">
        <f>IF(D126="","",IF(D126&lt;&gt;"PSH","N/A",""))</f>
        <v/>
      </c>
      <c r="P126" s="586"/>
    </row>
    <row r="127" spans="1:18" ht="12" customHeight="1" x14ac:dyDescent="0.2">
      <c r="A127" s="506"/>
      <c r="B127" s="210"/>
      <c r="C127" s="561"/>
      <c r="D127" s="599"/>
      <c r="E127" s="600"/>
      <c r="F127" s="595"/>
      <c r="G127" s="513"/>
      <c r="H127" s="595"/>
      <c r="I127" s="584"/>
      <c r="J127" s="585"/>
      <c r="K127" s="580"/>
      <c r="L127" s="581"/>
      <c r="M127" s="580"/>
      <c r="N127" s="581"/>
      <c r="O127" s="580"/>
      <c r="P127" s="587"/>
    </row>
    <row r="128" spans="1:18" ht="12" customHeight="1" x14ac:dyDescent="0.2">
      <c r="A128" s="505"/>
      <c r="B128" s="210"/>
      <c r="C128" s="560" t="str">
        <f>IF(AND(A128&lt;&gt;"",'General Project Information'!$D$27&lt;&gt;"",'General Project Information'!$D$39=""),Picklists!$AH$4,"")</f>
        <v/>
      </c>
      <c r="D128" s="597"/>
      <c r="E128" s="598"/>
      <c r="F128" s="594"/>
      <c r="G128" s="512"/>
      <c r="H128" s="594"/>
      <c r="I128" s="582"/>
      <c r="J128" s="583"/>
      <c r="K128" s="578"/>
      <c r="L128" s="579"/>
      <c r="M128" s="578"/>
      <c r="N128" s="579"/>
      <c r="O128" s="578" t="str">
        <f>IF(D128="","",IF(D128&lt;&gt;"PSH","N/A",""))</f>
        <v/>
      </c>
      <c r="P128" s="586"/>
    </row>
    <row r="129" spans="1:16" ht="12" customHeight="1" x14ac:dyDescent="0.2">
      <c r="A129" s="506"/>
      <c r="B129" s="210"/>
      <c r="C129" s="561"/>
      <c r="D129" s="599"/>
      <c r="E129" s="600"/>
      <c r="F129" s="595"/>
      <c r="G129" s="513"/>
      <c r="H129" s="595"/>
      <c r="I129" s="584"/>
      <c r="J129" s="585"/>
      <c r="K129" s="580"/>
      <c r="L129" s="581"/>
      <c r="M129" s="580"/>
      <c r="N129" s="581"/>
      <c r="O129" s="580"/>
      <c r="P129" s="587"/>
    </row>
    <row r="130" spans="1:16" ht="12" customHeight="1" x14ac:dyDescent="0.2">
      <c r="A130" s="505"/>
      <c r="B130" s="210"/>
      <c r="C130" s="560" t="str">
        <f>IF(AND(A130&lt;&gt;"",'General Project Information'!$D$27&lt;&gt;"",'General Project Information'!$D$39=""),Picklists!$AH$4,"")</f>
        <v/>
      </c>
      <c r="D130" s="597"/>
      <c r="E130" s="598"/>
      <c r="F130" s="594"/>
      <c r="G130" s="512"/>
      <c r="H130" s="594"/>
      <c r="I130" s="582"/>
      <c r="J130" s="583"/>
      <c r="K130" s="578"/>
      <c r="L130" s="579"/>
      <c r="M130" s="578"/>
      <c r="N130" s="579"/>
      <c r="O130" s="578" t="str">
        <f>IF(D130="","",IF(D130&lt;&gt;"PSH","N/A",""))</f>
        <v/>
      </c>
      <c r="P130" s="586"/>
    </row>
    <row r="131" spans="1:16" ht="12" customHeight="1" x14ac:dyDescent="0.2">
      <c r="A131" s="506"/>
      <c r="B131" s="210"/>
      <c r="C131" s="561"/>
      <c r="D131" s="599"/>
      <c r="E131" s="600"/>
      <c r="F131" s="595"/>
      <c r="G131" s="513"/>
      <c r="H131" s="595"/>
      <c r="I131" s="584"/>
      <c r="J131" s="585"/>
      <c r="K131" s="580"/>
      <c r="L131" s="581"/>
      <c r="M131" s="580"/>
      <c r="N131" s="581"/>
      <c r="O131" s="580"/>
      <c r="P131" s="587"/>
    </row>
    <row r="132" spans="1:16" ht="12" customHeight="1" x14ac:dyDescent="0.2">
      <c r="A132" s="505"/>
      <c r="B132" s="210"/>
      <c r="C132" s="560" t="str">
        <f>IF(AND(A132&lt;&gt;"",'General Project Information'!$D$27&lt;&gt;"",'General Project Information'!$D$39=""),Picklists!$AH$4,"")</f>
        <v/>
      </c>
      <c r="D132" s="597"/>
      <c r="E132" s="598"/>
      <c r="F132" s="594"/>
      <c r="G132" s="512"/>
      <c r="H132" s="594"/>
      <c r="I132" s="582"/>
      <c r="J132" s="583"/>
      <c r="K132" s="578"/>
      <c r="L132" s="579"/>
      <c r="M132" s="578"/>
      <c r="N132" s="579"/>
      <c r="O132" s="578" t="str">
        <f>IF(D132="","",IF(D132&lt;&gt;"PSH","N/A",""))</f>
        <v/>
      </c>
      <c r="P132" s="586"/>
    </row>
    <row r="133" spans="1:16" ht="12" customHeight="1" x14ac:dyDescent="0.2">
      <c r="A133" s="506"/>
      <c r="B133" s="210"/>
      <c r="C133" s="561"/>
      <c r="D133" s="599"/>
      <c r="E133" s="600"/>
      <c r="F133" s="595"/>
      <c r="G133" s="513"/>
      <c r="H133" s="595"/>
      <c r="I133" s="584"/>
      <c r="J133" s="585"/>
      <c r="K133" s="580"/>
      <c r="L133" s="581"/>
      <c r="M133" s="580"/>
      <c r="N133" s="581"/>
      <c r="O133" s="580"/>
      <c r="P133" s="587"/>
    </row>
    <row r="134" spans="1:16" ht="12" customHeight="1" x14ac:dyDescent="0.2">
      <c r="A134" s="505"/>
      <c r="B134" s="210"/>
      <c r="C134" s="560" t="str">
        <f>IF(AND(A134&lt;&gt;"",'General Project Information'!$D$27&lt;&gt;"",'General Project Information'!$D$39=""),Picklists!$AH$4,"")</f>
        <v/>
      </c>
      <c r="D134" s="597"/>
      <c r="E134" s="598"/>
      <c r="F134" s="594"/>
      <c r="G134" s="512"/>
      <c r="H134" s="594"/>
      <c r="I134" s="582"/>
      <c r="J134" s="583"/>
      <c r="K134" s="578"/>
      <c r="L134" s="579"/>
      <c r="M134" s="578"/>
      <c r="N134" s="579"/>
      <c r="O134" s="578" t="str">
        <f>IF(D134="","",IF(D134&lt;&gt;"PSH","N/A",""))</f>
        <v/>
      </c>
      <c r="P134" s="586"/>
    </row>
    <row r="135" spans="1:16" ht="12" customHeight="1" x14ac:dyDescent="0.2">
      <c r="A135" s="506"/>
      <c r="B135" s="210"/>
      <c r="C135" s="561"/>
      <c r="D135" s="599"/>
      <c r="E135" s="600"/>
      <c r="F135" s="595"/>
      <c r="G135" s="513"/>
      <c r="H135" s="595"/>
      <c r="I135" s="584"/>
      <c r="J135" s="585"/>
      <c r="K135" s="580"/>
      <c r="L135" s="581"/>
      <c r="M135" s="580"/>
      <c r="N135" s="581"/>
      <c r="O135" s="580"/>
      <c r="P135" s="587"/>
    </row>
    <row r="136" spans="1:16" ht="12" customHeight="1" x14ac:dyDescent="0.2">
      <c r="A136" s="505"/>
      <c r="B136" s="210"/>
      <c r="C136" s="560" t="str">
        <f>IF(AND(A136&lt;&gt;"",'General Project Information'!$D$27&lt;&gt;"",'General Project Information'!$D$39=""),Picklists!$AH$4,"")</f>
        <v/>
      </c>
      <c r="D136" s="597"/>
      <c r="E136" s="598"/>
      <c r="F136" s="594"/>
      <c r="G136" s="512"/>
      <c r="H136" s="594"/>
      <c r="I136" s="582"/>
      <c r="J136" s="583"/>
      <c r="K136" s="578"/>
      <c r="L136" s="579"/>
      <c r="M136" s="578"/>
      <c r="N136" s="579"/>
      <c r="O136" s="578" t="str">
        <f>IF(D136="","",IF(D136&lt;&gt;"PSH","N/A",""))</f>
        <v/>
      </c>
      <c r="P136" s="586"/>
    </row>
    <row r="137" spans="1:16" ht="12" customHeight="1" x14ac:dyDescent="0.2">
      <c r="A137" s="506"/>
      <c r="B137" s="210"/>
      <c r="C137" s="561"/>
      <c r="D137" s="599"/>
      <c r="E137" s="600"/>
      <c r="F137" s="595"/>
      <c r="G137" s="513"/>
      <c r="H137" s="595"/>
      <c r="I137" s="584"/>
      <c r="J137" s="585"/>
      <c r="K137" s="580"/>
      <c r="L137" s="581"/>
      <c r="M137" s="580"/>
      <c r="N137" s="581"/>
      <c r="O137" s="580"/>
      <c r="P137" s="587"/>
    </row>
    <row r="138" spans="1:16" customFormat="1" ht="12" customHeight="1" x14ac:dyDescent="0.2">
      <c r="A138" s="505"/>
      <c r="B138" s="210"/>
      <c r="C138" s="560" t="str">
        <f>IF(AND(A138&lt;&gt;"",'General Project Information'!$D$27&lt;&gt;"",'General Project Information'!$D$39=""),Picklists!$AH$4,"")</f>
        <v/>
      </c>
      <c r="D138" s="597"/>
      <c r="E138" s="598"/>
      <c r="F138" s="594"/>
      <c r="G138" s="512"/>
      <c r="H138" s="594"/>
      <c r="I138" s="582"/>
      <c r="J138" s="583"/>
      <c r="K138" s="578"/>
      <c r="L138" s="579"/>
      <c r="M138" s="578"/>
      <c r="N138" s="579"/>
      <c r="O138" s="578" t="str">
        <f>IF(D138="","",IF(D138&lt;&gt;"PSH","N/A",""))</f>
        <v/>
      </c>
      <c r="P138" s="586"/>
    </row>
    <row r="139" spans="1:16" ht="12" customHeight="1" x14ac:dyDescent="0.2">
      <c r="A139" s="506"/>
      <c r="B139" s="210"/>
      <c r="C139" s="561"/>
      <c r="D139" s="599"/>
      <c r="E139" s="600"/>
      <c r="F139" s="595"/>
      <c r="G139" s="513"/>
      <c r="H139" s="595"/>
      <c r="I139" s="584"/>
      <c r="J139" s="585"/>
      <c r="K139" s="580"/>
      <c r="L139" s="581"/>
      <c r="M139" s="580"/>
      <c r="N139" s="581"/>
      <c r="O139" s="580"/>
      <c r="P139" s="587"/>
    </row>
    <row r="140" spans="1:16" ht="12" customHeight="1" x14ac:dyDescent="0.2">
      <c r="A140" s="505"/>
      <c r="B140" s="210"/>
      <c r="C140" s="560" t="str">
        <f>IF(AND(A140&lt;&gt;"",'General Project Information'!$D$27&lt;&gt;"",'General Project Information'!$D$39=""),Picklists!$AH$4,"")</f>
        <v/>
      </c>
      <c r="D140" s="597"/>
      <c r="E140" s="598"/>
      <c r="F140" s="594"/>
      <c r="G140" s="512"/>
      <c r="H140" s="594"/>
      <c r="I140" s="582"/>
      <c r="J140" s="583"/>
      <c r="K140" s="578"/>
      <c r="L140" s="579"/>
      <c r="M140" s="578"/>
      <c r="N140" s="579"/>
      <c r="O140" s="578" t="str">
        <f>IF(D140="","",IF(D140&lt;&gt;"PSH","N/A",""))</f>
        <v/>
      </c>
      <c r="P140" s="586"/>
    </row>
    <row r="141" spans="1:16" ht="12" customHeight="1" x14ac:dyDescent="0.2">
      <c r="A141" s="506"/>
      <c r="B141" s="210"/>
      <c r="C141" s="561"/>
      <c r="D141" s="599"/>
      <c r="E141" s="600"/>
      <c r="F141" s="595"/>
      <c r="G141" s="513"/>
      <c r="H141" s="595"/>
      <c r="I141" s="584"/>
      <c r="J141" s="585"/>
      <c r="K141" s="580"/>
      <c r="L141" s="581"/>
      <c r="M141" s="580"/>
      <c r="N141" s="581"/>
      <c r="O141" s="580"/>
      <c r="P141" s="587"/>
    </row>
    <row r="142" spans="1:16" ht="12" customHeight="1" x14ac:dyDescent="0.2">
      <c r="A142" s="505"/>
      <c r="B142" s="210"/>
      <c r="C142" s="560" t="str">
        <f>IF(AND(A142&lt;&gt;"",'General Project Information'!$D$27&lt;&gt;"",'General Project Information'!$D$39=""),Picklists!$AH$4,"")</f>
        <v/>
      </c>
      <c r="D142" s="597"/>
      <c r="E142" s="598"/>
      <c r="F142" s="594"/>
      <c r="G142" s="512"/>
      <c r="H142" s="594"/>
      <c r="I142" s="582"/>
      <c r="J142" s="583"/>
      <c r="K142" s="578"/>
      <c r="L142" s="579"/>
      <c r="M142" s="578"/>
      <c r="N142" s="579"/>
      <c r="O142" s="578" t="str">
        <f>IF(D142="","",IF(D142&lt;&gt;"PSH","N/A",""))</f>
        <v/>
      </c>
      <c r="P142" s="586"/>
    </row>
    <row r="143" spans="1:16" ht="12" customHeight="1" x14ac:dyDescent="0.2">
      <c r="A143" s="506"/>
      <c r="B143" s="210"/>
      <c r="C143" s="561"/>
      <c r="D143" s="599"/>
      <c r="E143" s="600"/>
      <c r="F143" s="595"/>
      <c r="G143" s="513"/>
      <c r="H143" s="595"/>
      <c r="I143" s="584"/>
      <c r="J143" s="585"/>
      <c r="K143" s="580"/>
      <c r="L143" s="581"/>
      <c r="M143" s="580"/>
      <c r="N143" s="581"/>
      <c r="O143" s="580"/>
      <c r="P143" s="587"/>
    </row>
    <row r="144" spans="1:16" ht="12" customHeight="1" x14ac:dyDescent="0.2">
      <c r="A144" s="505"/>
      <c r="B144" s="210"/>
      <c r="C144" s="560" t="str">
        <f>IF(AND(A144&lt;&gt;"",'General Project Information'!$D$27&lt;&gt;"",'General Project Information'!$D$39=""),Picklists!$AH$4,"")</f>
        <v/>
      </c>
      <c r="D144" s="597"/>
      <c r="E144" s="598"/>
      <c r="F144" s="594"/>
      <c r="G144" s="512"/>
      <c r="H144" s="594"/>
      <c r="I144" s="582"/>
      <c r="J144" s="583"/>
      <c r="K144" s="578"/>
      <c r="L144" s="579"/>
      <c r="M144" s="578"/>
      <c r="N144" s="579"/>
      <c r="O144" s="578" t="str">
        <f>IF(D144="","",IF(D144&lt;&gt;"PSH","N/A",""))</f>
        <v/>
      </c>
      <c r="P144" s="586"/>
    </row>
    <row r="145" spans="1:18" ht="12" customHeight="1" x14ac:dyDescent="0.2">
      <c r="A145" s="506"/>
      <c r="B145" s="210"/>
      <c r="C145" s="561"/>
      <c r="D145" s="599"/>
      <c r="E145" s="600"/>
      <c r="F145" s="595"/>
      <c r="G145" s="513"/>
      <c r="H145" s="595"/>
      <c r="I145" s="584"/>
      <c r="J145" s="585"/>
      <c r="K145" s="580"/>
      <c r="L145" s="581"/>
      <c r="M145" s="580"/>
      <c r="N145" s="581"/>
      <c r="O145" s="580"/>
      <c r="P145" s="587"/>
    </row>
    <row r="146" spans="1:18" ht="12" customHeight="1" x14ac:dyDescent="0.2">
      <c r="A146" s="505"/>
      <c r="B146" s="210"/>
      <c r="C146" s="560" t="str">
        <f>IF(AND(A146&lt;&gt;"",'General Project Information'!$D$27&lt;&gt;"",'General Project Information'!$D$39=""),Picklists!$AH$4,"")</f>
        <v/>
      </c>
      <c r="D146" s="597"/>
      <c r="E146" s="598"/>
      <c r="F146" s="594"/>
      <c r="G146" s="512"/>
      <c r="H146" s="594"/>
      <c r="I146" s="582"/>
      <c r="J146" s="583"/>
      <c r="K146" s="578"/>
      <c r="L146" s="579"/>
      <c r="M146" s="578"/>
      <c r="N146" s="579"/>
      <c r="O146" s="578" t="str">
        <f>IF(D146="","",IF(D146&lt;&gt;"PSH","N/A",""))</f>
        <v/>
      </c>
      <c r="P146" s="586"/>
    </row>
    <row r="147" spans="1:18" ht="12" customHeight="1" x14ac:dyDescent="0.2">
      <c r="A147" s="506"/>
      <c r="B147" s="210"/>
      <c r="C147" s="561"/>
      <c r="D147" s="599"/>
      <c r="E147" s="600"/>
      <c r="F147" s="595"/>
      <c r="G147" s="513"/>
      <c r="H147" s="595"/>
      <c r="I147" s="584"/>
      <c r="J147" s="585"/>
      <c r="K147" s="580"/>
      <c r="L147" s="581"/>
      <c r="M147" s="580"/>
      <c r="N147" s="581"/>
      <c r="O147" s="580"/>
      <c r="P147" s="587"/>
    </row>
    <row r="148" spans="1:18" customFormat="1" ht="12" customHeight="1" x14ac:dyDescent="0.2">
      <c r="A148" s="505"/>
      <c r="B148" s="210"/>
      <c r="C148" s="560" t="str">
        <f>IF(AND(A148&lt;&gt;"",'General Project Information'!$D$27&lt;&gt;"",'General Project Information'!$D$39=""),Picklists!$AH$4,"")</f>
        <v/>
      </c>
      <c r="D148" s="597"/>
      <c r="E148" s="598"/>
      <c r="F148" s="594"/>
      <c r="G148" s="512"/>
      <c r="H148" s="594"/>
      <c r="I148" s="582"/>
      <c r="J148" s="583"/>
      <c r="K148" s="578"/>
      <c r="L148" s="579"/>
      <c r="M148" s="578"/>
      <c r="N148" s="579"/>
      <c r="O148" s="578" t="str">
        <f>IF(D148="","",IF(D148&lt;&gt;"PSH","N/A",""))</f>
        <v/>
      </c>
      <c r="P148" s="586"/>
    </row>
    <row r="149" spans="1:18" ht="12" customHeight="1" x14ac:dyDescent="0.2">
      <c r="A149" s="506"/>
      <c r="B149" s="210"/>
      <c r="C149" s="561"/>
      <c r="D149" s="599"/>
      <c r="E149" s="600"/>
      <c r="F149" s="595"/>
      <c r="G149" s="513"/>
      <c r="H149" s="595"/>
      <c r="I149" s="584"/>
      <c r="J149" s="585"/>
      <c r="K149" s="580"/>
      <c r="L149" s="581"/>
      <c r="M149" s="580"/>
      <c r="N149" s="581"/>
      <c r="O149" s="580"/>
      <c r="P149" s="587"/>
    </row>
    <row r="150" spans="1:18" ht="12" customHeight="1" x14ac:dyDescent="0.2">
      <c r="A150" s="505"/>
      <c r="B150" s="210"/>
      <c r="C150" s="560" t="str">
        <f>IF(AND(A150&lt;&gt;"",'General Project Information'!$D$27&lt;&gt;"",'General Project Information'!$D$39=""),Picklists!$AH$4,"")</f>
        <v/>
      </c>
      <c r="D150" s="597"/>
      <c r="E150" s="598"/>
      <c r="F150" s="594"/>
      <c r="G150" s="512"/>
      <c r="H150" s="594"/>
      <c r="I150" s="582"/>
      <c r="J150" s="583"/>
      <c r="K150" s="578"/>
      <c r="L150" s="579"/>
      <c r="M150" s="578"/>
      <c r="N150" s="579"/>
      <c r="O150" s="578" t="str">
        <f>IF(D150="","",IF(D150&lt;&gt;"PSH","N/A",""))</f>
        <v/>
      </c>
      <c r="P150" s="586"/>
    </row>
    <row r="151" spans="1:18" ht="12" customHeight="1" x14ac:dyDescent="0.2">
      <c r="A151" s="506"/>
      <c r="B151" s="210"/>
      <c r="C151" s="561"/>
      <c r="D151" s="599"/>
      <c r="E151" s="600"/>
      <c r="F151" s="595"/>
      <c r="G151" s="513"/>
      <c r="H151" s="595"/>
      <c r="I151" s="584"/>
      <c r="J151" s="585"/>
      <c r="K151" s="580"/>
      <c r="L151" s="581"/>
      <c r="M151" s="580"/>
      <c r="N151" s="581"/>
      <c r="O151" s="580"/>
      <c r="P151" s="587"/>
    </row>
    <row r="152" spans="1:18" customFormat="1" ht="12" customHeight="1" x14ac:dyDescent="0.2">
      <c r="A152" s="505"/>
      <c r="B152" s="210"/>
      <c r="C152" s="560" t="str">
        <f>IF(AND(A152&lt;&gt;"",'General Project Information'!$D$27&lt;&gt;"",'General Project Information'!$D$39=""),Picklists!$AH$4,"")</f>
        <v/>
      </c>
      <c r="D152" s="597"/>
      <c r="E152" s="598"/>
      <c r="F152" s="594"/>
      <c r="G152" s="512"/>
      <c r="H152" s="594"/>
      <c r="I152" s="582"/>
      <c r="J152" s="583"/>
      <c r="K152" s="578"/>
      <c r="L152" s="579"/>
      <c r="M152" s="578"/>
      <c r="N152" s="579"/>
      <c r="O152" s="578" t="str">
        <f>IF(D152="","",IF(D152&lt;&gt;"PSH","N/A",""))</f>
        <v/>
      </c>
      <c r="P152" s="586"/>
    </row>
    <row r="153" spans="1:18" ht="12" customHeight="1" thickBot="1" x14ac:dyDescent="0.25">
      <c r="A153" s="607"/>
      <c r="B153" s="210"/>
      <c r="C153" s="610"/>
      <c r="D153" s="612"/>
      <c r="E153" s="613"/>
      <c r="F153" s="596"/>
      <c r="G153" s="564"/>
      <c r="H153" s="596"/>
      <c r="I153" s="614"/>
      <c r="J153" s="615"/>
      <c r="K153" s="591"/>
      <c r="L153" s="592"/>
      <c r="M153" s="591"/>
      <c r="N153" s="592"/>
      <c r="O153" s="591"/>
      <c r="P153" s="593"/>
    </row>
    <row r="154" spans="1:18" customFormat="1" ht="15" customHeight="1" x14ac:dyDescent="0.2">
      <c r="A154" s="96"/>
      <c r="B154" s="97"/>
      <c r="C154" s="97"/>
      <c r="D154" s="538" t="s">
        <v>67</v>
      </c>
      <c r="E154" s="538"/>
      <c r="F154" s="538"/>
      <c r="G154" s="538"/>
      <c r="H154" s="538"/>
      <c r="I154" s="97"/>
      <c r="J154" s="97"/>
      <c r="K154" s="97"/>
      <c r="L154" s="97"/>
      <c r="M154" s="97"/>
      <c r="N154" s="97"/>
      <c r="O154" s="97"/>
      <c r="P154" s="118"/>
    </row>
    <row r="155" spans="1:18" ht="12" customHeight="1" x14ac:dyDescent="0.2">
      <c r="A155" s="603"/>
      <c r="B155" s="604"/>
      <c r="C155" s="604"/>
      <c r="D155" s="604"/>
      <c r="E155" s="604"/>
      <c r="F155" s="604"/>
      <c r="G155" s="604"/>
      <c r="H155" s="604"/>
      <c r="I155" s="604"/>
      <c r="J155" s="604"/>
      <c r="K155" s="604"/>
      <c r="L155" s="604"/>
      <c r="M155" s="604"/>
      <c r="N155" s="604"/>
      <c r="O155" s="604"/>
      <c r="P155" s="605"/>
      <c r="Q155" s="10"/>
      <c r="R155" s="7"/>
    </row>
    <row r="156" spans="1:18" ht="12" customHeight="1" x14ac:dyDescent="0.2">
      <c r="A156" s="525"/>
      <c r="B156" s="523"/>
      <c r="C156" s="523"/>
      <c r="D156" s="523"/>
      <c r="E156" s="523"/>
      <c r="F156" s="523"/>
      <c r="G156" s="523"/>
      <c r="H156" s="523"/>
      <c r="I156" s="523"/>
      <c r="J156" s="523"/>
      <c r="K156" s="523"/>
      <c r="L156" s="523"/>
      <c r="M156" s="523"/>
      <c r="N156" s="523"/>
      <c r="O156" s="523"/>
      <c r="P156" s="524"/>
      <c r="Q156" s="10"/>
      <c r="R156" s="7"/>
    </row>
    <row r="157" spans="1:18" ht="12" customHeight="1" x14ac:dyDescent="0.2">
      <c r="A157" s="525"/>
      <c r="B157" s="523"/>
      <c r="C157" s="523"/>
      <c r="D157" s="523"/>
      <c r="E157" s="523"/>
      <c r="F157" s="523"/>
      <c r="G157" s="523"/>
      <c r="H157" s="523"/>
      <c r="I157" s="523"/>
      <c r="J157" s="523"/>
      <c r="K157" s="523"/>
      <c r="L157" s="523"/>
      <c r="M157" s="523"/>
      <c r="N157" s="523"/>
      <c r="O157" s="523"/>
      <c r="P157" s="524"/>
      <c r="Q157" s="10"/>
      <c r="R157" s="7"/>
    </row>
    <row r="158" spans="1:18" ht="12" customHeight="1" x14ac:dyDescent="0.2">
      <c r="A158" s="525"/>
      <c r="B158" s="523"/>
      <c r="C158" s="523"/>
      <c r="D158" s="523"/>
      <c r="E158" s="523"/>
      <c r="F158" s="523"/>
      <c r="G158" s="523"/>
      <c r="H158" s="523"/>
      <c r="I158" s="523"/>
      <c r="J158" s="523"/>
      <c r="K158" s="523"/>
      <c r="L158" s="523"/>
      <c r="M158" s="523"/>
      <c r="N158" s="523"/>
      <c r="O158" s="523"/>
      <c r="P158" s="524"/>
      <c r="Q158" s="10"/>
      <c r="R158" s="7"/>
    </row>
    <row r="159" spans="1:18" ht="12" customHeight="1" x14ac:dyDescent="0.2">
      <c r="A159" s="525"/>
      <c r="B159" s="523"/>
      <c r="C159" s="523"/>
      <c r="D159" s="523"/>
      <c r="E159" s="523"/>
      <c r="F159" s="523"/>
      <c r="G159" s="523"/>
      <c r="H159" s="523"/>
      <c r="I159" s="523"/>
      <c r="J159" s="523"/>
      <c r="K159" s="523"/>
      <c r="L159" s="523"/>
      <c r="M159" s="523"/>
      <c r="N159" s="523"/>
      <c r="O159" s="523"/>
      <c r="P159" s="524"/>
      <c r="Q159" s="10"/>
      <c r="R159" s="7"/>
    </row>
    <row r="160" spans="1:18" ht="12" customHeight="1" x14ac:dyDescent="0.2">
      <c r="A160" s="525"/>
      <c r="B160" s="523"/>
      <c r="C160" s="523"/>
      <c r="D160" s="523"/>
      <c r="E160" s="523"/>
      <c r="F160" s="523"/>
      <c r="G160" s="523"/>
      <c r="H160" s="523"/>
      <c r="I160" s="523"/>
      <c r="J160" s="523"/>
      <c r="K160" s="523"/>
      <c r="L160" s="523"/>
      <c r="M160" s="523"/>
      <c r="N160" s="523"/>
      <c r="O160" s="523"/>
      <c r="P160" s="524"/>
      <c r="Q160" s="10"/>
      <c r="R160" s="7"/>
    </row>
    <row r="161" spans="1:18" ht="12" customHeight="1" x14ac:dyDescent="0.2">
      <c r="A161" s="525"/>
      <c r="B161" s="523"/>
      <c r="C161" s="523"/>
      <c r="D161" s="523"/>
      <c r="E161" s="523"/>
      <c r="F161" s="523"/>
      <c r="G161" s="523"/>
      <c r="H161" s="523"/>
      <c r="I161" s="523"/>
      <c r="J161" s="523"/>
      <c r="K161" s="523"/>
      <c r="L161" s="523"/>
      <c r="M161" s="523"/>
      <c r="N161" s="523"/>
      <c r="O161" s="523"/>
      <c r="P161" s="524"/>
      <c r="Q161" s="10"/>
      <c r="R161" s="7"/>
    </row>
    <row r="162" spans="1:18" ht="12" customHeight="1" x14ac:dyDescent="0.2">
      <c r="A162" s="525"/>
      <c r="B162" s="523"/>
      <c r="C162" s="523"/>
      <c r="D162" s="523"/>
      <c r="E162" s="523"/>
      <c r="F162" s="523"/>
      <c r="G162" s="523"/>
      <c r="H162" s="523"/>
      <c r="I162" s="523"/>
      <c r="J162" s="523"/>
      <c r="K162" s="523"/>
      <c r="L162" s="523"/>
      <c r="M162" s="523"/>
      <c r="N162" s="523"/>
      <c r="O162" s="523"/>
      <c r="P162" s="524"/>
      <c r="Q162" s="7"/>
      <c r="R162" s="7"/>
    </row>
    <row r="163" spans="1:18" s="3" customFormat="1" ht="12" customHeight="1" x14ac:dyDescent="0.2">
      <c r="A163" s="525"/>
      <c r="B163" s="523"/>
      <c r="C163" s="523"/>
      <c r="D163" s="523"/>
      <c r="E163" s="523"/>
      <c r="F163" s="523"/>
      <c r="G163" s="523"/>
      <c r="H163" s="523"/>
      <c r="I163" s="523"/>
      <c r="J163" s="523"/>
      <c r="K163" s="523"/>
      <c r="L163" s="523"/>
      <c r="M163" s="523"/>
      <c r="N163" s="523"/>
      <c r="O163" s="523"/>
      <c r="P163" s="524"/>
      <c r="Q163" s="8"/>
      <c r="R163" s="8"/>
    </row>
    <row r="164" spans="1:18" ht="13.5" thickBot="1" x14ac:dyDescent="0.25">
      <c r="A164" s="526"/>
      <c r="B164" s="527"/>
      <c r="C164" s="527"/>
      <c r="D164" s="527"/>
      <c r="E164" s="527"/>
      <c r="F164" s="527"/>
      <c r="G164" s="527"/>
      <c r="H164" s="527"/>
      <c r="I164" s="527"/>
      <c r="J164" s="527"/>
      <c r="K164" s="527"/>
      <c r="L164" s="527"/>
      <c r="M164" s="527"/>
      <c r="N164" s="527"/>
      <c r="O164" s="527"/>
      <c r="P164" s="528"/>
    </row>
    <row r="165" spans="1:18" ht="24.75" customHeight="1" thickBot="1" x14ac:dyDescent="0.25">
      <c r="A165" s="606" t="s">
        <v>791</v>
      </c>
      <c r="B165" s="606"/>
      <c r="C165" s="606"/>
      <c r="D165" s="606"/>
      <c r="E165" s="606"/>
      <c r="F165" s="606"/>
      <c r="G165" s="606"/>
      <c r="H165" s="606"/>
      <c r="I165" s="606"/>
      <c r="J165" s="606"/>
      <c r="K165" s="606"/>
      <c r="L165" s="606"/>
      <c r="M165" s="606"/>
      <c r="N165" s="606"/>
      <c r="O165" s="606"/>
      <c r="P165" s="606"/>
    </row>
    <row r="166" spans="1:18" ht="22.5" customHeight="1" x14ac:dyDescent="0.2">
      <c r="A166" s="88"/>
      <c r="B166" s="89"/>
      <c r="C166" s="89"/>
      <c r="D166" s="409" t="s">
        <v>57</v>
      </c>
      <c r="E166" s="409"/>
      <c r="F166" s="409"/>
      <c r="G166" s="409"/>
      <c r="H166" s="409"/>
      <c r="I166" s="89"/>
      <c r="J166" s="89"/>
      <c r="K166" s="89"/>
      <c r="L166" s="89"/>
      <c r="M166" s="89"/>
      <c r="N166" s="89"/>
      <c r="O166" s="89"/>
      <c r="P166" s="101"/>
      <c r="R166" s="17"/>
    </row>
    <row r="167" spans="1:18" ht="18.75" customHeight="1" x14ac:dyDescent="0.2">
      <c r="A167" s="90"/>
      <c r="B167" s="91"/>
      <c r="C167" s="91"/>
      <c r="D167" s="412" t="s">
        <v>58</v>
      </c>
      <c r="E167" s="412"/>
      <c r="F167" s="412"/>
      <c r="G167" s="412"/>
      <c r="H167" s="412"/>
      <c r="I167" s="91"/>
      <c r="J167" s="91"/>
      <c r="K167" s="91"/>
      <c r="L167" s="91"/>
      <c r="M167" s="91"/>
      <c r="N167" s="91"/>
      <c r="O167" s="91"/>
      <c r="P167" s="102"/>
      <c r="R167" s="17"/>
    </row>
    <row r="168" spans="1:18" ht="27" customHeight="1" thickBot="1" x14ac:dyDescent="0.25">
      <c r="A168" s="34" t="str">
        <f>'General Project Information'!$A$6</f>
        <v>(Version 2.08; Released April 2018)</v>
      </c>
      <c r="B168" s="35"/>
      <c r="C168" s="35"/>
      <c r="D168" s="414" t="s">
        <v>674</v>
      </c>
      <c r="E168" s="414"/>
      <c r="F168" s="414"/>
      <c r="G168" s="414"/>
      <c r="H168" s="414"/>
      <c r="I168" s="79"/>
      <c r="J168" s="79"/>
      <c r="K168" s="79"/>
      <c r="L168" s="79"/>
      <c r="M168" s="35"/>
      <c r="N168" s="35"/>
      <c r="O168" s="35"/>
      <c r="P168" s="36"/>
      <c r="Q168" s="2"/>
      <c r="R168" s="2"/>
    </row>
    <row r="169" spans="1:18" x14ac:dyDescent="0.2">
      <c r="A169" s="616" t="s">
        <v>436</v>
      </c>
      <c r="B169" s="417"/>
      <c r="C169" s="107"/>
      <c r="D169" s="3"/>
      <c r="E169" s="108" t="s">
        <v>438</v>
      </c>
      <c r="F169" s="107" t="str">
        <f>'General Project Information'!$E$7</f>
        <v>R-2721 A</v>
      </c>
      <c r="G169" s="108" t="s">
        <v>0</v>
      </c>
      <c r="H169" s="107" t="str">
        <f>'General Project Information'!$H$7</f>
        <v xml:space="preserve">Wake       </v>
      </c>
      <c r="I169" s="3"/>
      <c r="J169" s="3"/>
      <c r="K169" s="3"/>
      <c r="L169" s="3"/>
      <c r="M169" s="115" t="s">
        <v>55</v>
      </c>
      <c r="N169" s="153" t="str">
        <f>IF(A172&lt;&gt;"",MAX(N119)+1,"")</f>
        <v/>
      </c>
      <c r="O169" s="116" t="s">
        <v>78</v>
      </c>
      <c r="P169" s="111">
        <f>'General Project Information'!$O$7</f>
        <v>10</v>
      </c>
    </row>
    <row r="170" spans="1:18" ht="17.25" customHeight="1" thickBot="1" x14ac:dyDescent="0.25">
      <c r="A170" s="113"/>
      <c r="B170" s="114"/>
      <c r="C170" s="114"/>
      <c r="D170" s="421" t="s">
        <v>76</v>
      </c>
      <c r="E170" s="421"/>
      <c r="F170" s="421"/>
      <c r="G170" s="421"/>
      <c r="H170" s="421"/>
      <c r="I170" s="114"/>
      <c r="J170" s="114"/>
      <c r="K170" s="114"/>
      <c r="L170" s="114"/>
      <c r="M170" s="114"/>
      <c r="N170" s="114"/>
      <c r="O170" s="114"/>
      <c r="P170" s="117"/>
    </row>
    <row r="171" spans="1:18" s="18" customFormat="1" ht="39" customHeight="1" x14ac:dyDescent="0.2">
      <c r="A171" s="51" t="s">
        <v>74</v>
      </c>
      <c r="B171" s="87" t="s">
        <v>803</v>
      </c>
      <c r="C171" s="49" t="s">
        <v>648</v>
      </c>
      <c r="D171" s="601" t="s">
        <v>75</v>
      </c>
      <c r="E171" s="602"/>
      <c r="F171" s="52" t="s">
        <v>99</v>
      </c>
      <c r="G171" s="52" t="s">
        <v>108</v>
      </c>
      <c r="H171" s="87" t="s">
        <v>109</v>
      </c>
      <c r="I171" s="588" t="s">
        <v>375</v>
      </c>
      <c r="J171" s="589"/>
      <c r="K171" s="588" t="s">
        <v>95</v>
      </c>
      <c r="L171" s="589"/>
      <c r="M171" s="588" t="s">
        <v>323</v>
      </c>
      <c r="N171" s="589"/>
      <c r="O171" s="588" t="s">
        <v>769</v>
      </c>
      <c r="P171" s="590"/>
    </row>
    <row r="172" spans="1:18" customFormat="1" ht="12" customHeight="1" x14ac:dyDescent="0.2">
      <c r="A172" s="505"/>
      <c r="B172" s="210"/>
      <c r="C172" s="560" t="str">
        <f>IF(AND(A172&lt;&gt;"",'General Project Information'!$D$27&lt;&gt;"",'General Project Information'!$D$39=""),Picklists!$AH$4,"")</f>
        <v/>
      </c>
      <c r="D172" s="597"/>
      <c r="E172" s="598"/>
      <c r="F172" s="594"/>
      <c r="G172" s="512"/>
      <c r="H172" s="594"/>
      <c r="I172" s="582"/>
      <c r="J172" s="583"/>
      <c r="K172" s="578"/>
      <c r="L172" s="579"/>
      <c r="M172" s="578"/>
      <c r="N172" s="579"/>
      <c r="O172" s="578" t="str">
        <f>IF(D172="","",IF(D172&lt;&gt;"PSH","N/A",""))</f>
        <v/>
      </c>
      <c r="P172" s="586"/>
    </row>
    <row r="173" spans="1:18" customFormat="1" ht="12" customHeight="1" x14ac:dyDescent="0.2">
      <c r="A173" s="506"/>
      <c r="B173" s="210"/>
      <c r="C173" s="561"/>
      <c r="D173" s="599"/>
      <c r="E173" s="600"/>
      <c r="F173" s="595"/>
      <c r="G173" s="513"/>
      <c r="H173" s="595"/>
      <c r="I173" s="584"/>
      <c r="J173" s="585"/>
      <c r="K173" s="580"/>
      <c r="L173" s="581"/>
      <c r="M173" s="580"/>
      <c r="N173" s="581"/>
      <c r="O173" s="580"/>
      <c r="P173" s="587"/>
    </row>
    <row r="174" spans="1:18" customFormat="1" ht="12" customHeight="1" x14ac:dyDescent="0.2">
      <c r="A174" s="505"/>
      <c r="B174" s="210"/>
      <c r="C174" s="560" t="str">
        <f>IF(AND(A174&lt;&gt;"",'General Project Information'!$D$27&lt;&gt;"",'General Project Information'!$D$39=""),Picklists!$AH$4,"")</f>
        <v/>
      </c>
      <c r="D174" s="597"/>
      <c r="E174" s="598"/>
      <c r="F174" s="594"/>
      <c r="G174" s="512"/>
      <c r="H174" s="594"/>
      <c r="I174" s="582"/>
      <c r="J174" s="583"/>
      <c r="K174" s="578"/>
      <c r="L174" s="579"/>
      <c r="M174" s="578"/>
      <c r="N174" s="579"/>
      <c r="O174" s="578" t="str">
        <f>IF(D174="","",IF(D174&lt;&gt;"PSH","N/A",""))</f>
        <v/>
      </c>
      <c r="P174" s="586"/>
    </row>
    <row r="175" spans="1:18" customFormat="1" ht="12" customHeight="1" x14ac:dyDescent="0.2">
      <c r="A175" s="506"/>
      <c r="B175" s="210"/>
      <c r="C175" s="561"/>
      <c r="D175" s="599"/>
      <c r="E175" s="600"/>
      <c r="F175" s="595"/>
      <c r="G175" s="513"/>
      <c r="H175" s="595"/>
      <c r="I175" s="584"/>
      <c r="J175" s="585"/>
      <c r="K175" s="580"/>
      <c r="L175" s="581"/>
      <c r="M175" s="580"/>
      <c r="N175" s="581"/>
      <c r="O175" s="580"/>
      <c r="P175" s="587"/>
    </row>
    <row r="176" spans="1:18" customFormat="1" ht="12" customHeight="1" x14ac:dyDescent="0.2">
      <c r="A176" s="505"/>
      <c r="B176" s="210"/>
      <c r="C176" s="560" t="str">
        <f>IF(AND(A176&lt;&gt;"",'General Project Information'!$D$27&lt;&gt;"",'General Project Information'!$D$39=""),Picklists!$AH$4,"")</f>
        <v/>
      </c>
      <c r="D176" s="597"/>
      <c r="E176" s="598"/>
      <c r="F176" s="594"/>
      <c r="G176" s="512"/>
      <c r="H176" s="594"/>
      <c r="I176" s="582"/>
      <c r="J176" s="583"/>
      <c r="K176" s="578"/>
      <c r="L176" s="579"/>
      <c r="M176" s="578"/>
      <c r="N176" s="579"/>
      <c r="O176" s="578" t="str">
        <f>IF(D176="","",IF(D176&lt;&gt;"PSH","N/A",""))</f>
        <v/>
      </c>
      <c r="P176" s="586"/>
    </row>
    <row r="177" spans="1:16" ht="12" customHeight="1" x14ac:dyDescent="0.2">
      <c r="A177" s="506"/>
      <c r="B177" s="210"/>
      <c r="C177" s="561"/>
      <c r="D177" s="599"/>
      <c r="E177" s="600"/>
      <c r="F177" s="595"/>
      <c r="G177" s="513"/>
      <c r="H177" s="595"/>
      <c r="I177" s="584"/>
      <c r="J177" s="585"/>
      <c r="K177" s="580"/>
      <c r="L177" s="581"/>
      <c r="M177" s="580"/>
      <c r="N177" s="581"/>
      <c r="O177" s="580"/>
      <c r="P177" s="587"/>
    </row>
    <row r="178" spans="1:16" ht="12" customHeight="1" x14ac:dyDescent="0.2">
      <c r="A178" s="505"/>
      <c r="B178" s="210"/>
      <c r="C178" s="560" t="str">
        <f>IF(AND(A178&lt;&gt;"",'General Project Information'!$D$27&lt;&gt;"",'General Project Information'!$D$39=""),Picklists!$AH$4,"")</f>
        <v/>
      </c>
      <c r="D178" s="597"/>
      <c r="E178" s="598"/>
      <c r="F178" s="594"/>
      <c r="G178" s="512"/>
      <c r="H178" s="594"/>
      <c r="I178" s="582"/>
      <c r="J178" s="583"/>
      <c r="K178" s="578"/>
      <c r="L178" s="579"/>
      <c r="M178" s="578"/>
      <c r="N178" s="579"/>
      <c r="O178" s="578" t="str">
        <f>IF(D178="","",IF(D178&lt;&gt;"PSH","N/A",""))</f>
        <v/>
      </c>
      <c r="P178" s="586"/>
    </row>
    <row r="179" spans="1:16" ht="12" customHeight="1" x14ac:dyDescent="0.2">
      <c r="A179" s="506"/>
      <c r="B179" s="210"/>
      <c r="C179" s="561"/>
      <c r="D179" s="599"/>
      <c r="E179" s="600"/>
      <c r="F179" s="595"/>
      <c r="G179" s="513"/>
      <c r="H179" s="595"/>
      <c r="I179" s="584"/>
      <c r="J179" s="585"/>
      <c r="K179" s="580"/>
      <c r="L179" s="581"/>
      <c r="M179" s="580"/>
      <c r="N179" s="581"/>
      <c r="O179" s="580"/>
      <c r="P179" s="587"/>
    </row>
    <row r="180" spans="1:16" customFormat="1" ht="12" customHeight="1" x14ac:dyDescent="0.2">
      <c r="A180" s="505"/>
      <c r="B180" s="210"/>
      <c r="C180" s="560" t="str">
        <f>IF(AND(A180&lt;&gt;"",'General Project Information'!$D$27&lt;&gt;"",'General Project Information'!$D$39=""),Picklists!$AH$4,"")</f>
        <v/>
      </c>
      <c r="D180" s="597"/>
      <c r="E180" s="598"/>
      <c r="F180" s="594"/>
      <c r="G180" s="512"/>
      <c r="H180" s="594"/>
      <c r="I180" s="582"/>
      <c r="J180" s="583"/>
      <c r="K180" s="578"/>
      <c r="L180" s="579"/>
      <c r="M180" s="578"/>
      <c r="N180" s="579"/>
      <c r="O180" s="578" t="str">
        <f>IF(D180="","",IF(D180&lt;&gt;"PSH","N/A",""))</f>
        <v/>
      </c>
      <c r="P180" s="586"/>
    </row>
    <row r="181" spans="1:16" ht="12" customHeight="1" x14ac:dyDescent="0.2">
      <c r="A181" s="506"/>
      <c r="B181" s="210"/>
      <c r="C181" s="561"/>
      <c r="D181" s="599"/>
      <c r="E181" s="600"/>
      <c r="F181" s="595"/>
      <c r="G181" s="513"/>
      <c r="H181" s="595"/>
      <c r="I181" s="584"/>
      <c r="J181" s="585"/>
      <c r="K181" s="580"/>
      <c r="L181" s="581"/>
      <c r="M181" s="580"/>
      <c r="N181" s="581"/>
      <c r="O181" s="580"/>
      <c r="P181" s="587"/>
    </row>
    <row r="182" spans="1:16" ht="12" customHeight="1" x14ac:dyDescent="0.2">
      <c r="A182" s="505"/>
      <c r="B182" s="210"/>
      <c r="C182" s="560" t="str">
        <f>IF(AND(A182&lt;&gt;"",'General Project Information'!$D$27&lt;&gt;"",'General Project Information'!$D$39=""),Picklists!$AH$4,"")</f>
        <v/>
      </c>
      <c r="D182" s="597"/>
      <c r="E182" s="598"/>
      <c r="F182" s="594"/>
      <c r="G182" s="512"/>
      <c r="H182" s="594"/>
      <c r="I182" s="582"/>
      <c r="J182" s="583"/>
      <c r="K182" s="578"/>
      <c r="L182" s="579"/>
      <c r="M182" s="578"/>
      <c r="N182" s="579"/>
      <c r="O182" s="578" t="str">
        <f>IF(D182="","",IF(D182&lt;&gt;"PSH","N/A",""))</f>
        <v/>
      </c>
      <c r="P182" s="586"/>
    </row>
    <row r="183" spans="1:16" ht="12" customHeight="1" x14ac:dyDescent="0.2">
      <c r="A183" s="506"/>
      <c r="B183" s="210"/>
      <c r="C183" s="561"/>
      <c r="D183" s="599"/>
      <c r="E183" s="600"/>
      <c r="F183" s="595"/>
      <c r="G183" s="513"/>
      <c r="H183" s="595"/>
      <c r="I183" s="584"/>
      <c r="J183" s="585"/>
      <c r="K183" s="580"/>
      <c r="L183" s="581"/>
      <c r="M183" s="580"/>
      <c r="N183" s="581"/>
      <c r="O183" s="580"/>
      <c r="P183" s="587"/>
    </row>
    <row r="184" spans="1:16" customFormat="1" ht="12" customHeight="1" x14ac:dyDescent="0.2">
      <c r="A184" s="505"/>
      <c r="B184" s="210"/>
      <c r="C184" s="560" t="str">
        <f>IF(AND(A184&lt;&gt;"",'General Project Information'!$D$27&lt;&gt;"",'General Project Information'!$D$39=""),Picklists!$AH$4,"")</f>
        <v/>
      </c>
      <c r="D184" s="597"/>
      <c r="E184" s="598"/>
      <c r="F184" s="594"/>
      <c r="G184" s="512"/>
      <c r="H184" s="594"/>
      <c r="I184" s="582"/>
      <c r="J184" s="583"/>
      <c r="K184" s="578"/>
      <c r="L184" s="579"/>
      <c r="M184" s="578"/>
      <c r="N184" s="579"/>
      <c r="O184" s="578" t="str">
        <f>IF(D184="","",IF(D184&lt;&gt;"PSH","N/A",""))</f>
        <v/>
      </c>
      <c r="P184" s="586"/>
    </row>
    <row r="185" spans="1:16" ht="12" customHeight="1" x14ac:dyDescent="0.2">
      <c r="A185" s="506"/>
      <c r="B185" s="210"/>
      <c r="C185" s="561"/>
      <c r="D185" s="599"/>
      <c r="E185" s="600"/>
      <c r="F185" s="595"/>
      <c r="G185" s="513"/>
      <c r="H185" s="595"/>
      <c r="I185" s="584"/>
      <c r="J185" s="585"/>
      <c r="K185" s="580"/>
      <c r="L185" s="581"/>
      <c r="M185" s="580"/>
      <c r="N185" s="581"/>
      <c r="O185" s="580"/>
      <c r="P185" s="587"/>
    </row>
    <row r="186" spans="1:16" ht="12" customHeight="1" x14ac:dyDescent="0.2">
      <c r="A186" s="505"/>
      <c r="B186" s="210"/>
      <c r="C186" s="560" t="str">
        <f>IF(AND(A186&lt;&gt;"",'General Project Information'!$D$27&lt;&gt;"",'General Project Information'!$D$39=""),Picklists!$AH$4,"")</f>
        <v/>
      </c>
      <c r="D186" s="597"/>
      <c r="E186" s="598"/>
      <c r="F186" s="594"/>
      <c r="G186" s="512"/>
      <c r="H186" s="594"/>
      <c r="I186" s="582"/>
      <c r="J186" s="583"/>
      <c r="K186" s="578"/>
      <c r="L186" s="579"/>
      <c r="M186" s="578"/>
      <c r="N186" s="579"/>
      <c r="O186" s="578" t="str">
        <f>IF(D186="","",IF(D186&lt;&gt;"PSH","N/A",""))</f>
        <v/>
      </c>
      <c r="P186" s="586"/>
    </row>
    <row r="187" spans="1:16" ht="12" customHeight="1" x14ac:dyDescent="0.2">
      <c r="A187" s="506"/>
      <c r="B187" s="210"/>
      <c r="C187" s="561"/>
      <c r="D187" s="599"/>
      <c r="E187" s="600"/>
      <c r="F187" s="595"/>
      <c r="G187" s="513"/>
      <c r="H187" s="595"/>
      <c r="I187" s="584"/>
      <c r="J187" s="585"/>
      <c r="K187" s="580"/>
      <c r="L187" s="581"/>
      <c r="M187" s="580"/>
      <c r="N187" s="581"/>
      <c r="O187" s="580"/>
      <c r="P187" s="587"/>
    </row>
    <row r="188" spans="1:16" customFormat="1" ht="12" customHeight="1" x14ac:dyDescent="0.2">
      <c r="A188" s="505"/>
      <c r="B188" s="210"/>
      <c r="C188" s="560" t="str">
        <f>IF(AND(A188&lt;&gt;"",'General Project Information'!$D$27&lt;&gt;"",'General Project Information'!$D$39=""),Picklists!$AH$4,"")</f>
        <v/>
      </c>
      <c r="D188" s="597"/>
      <c r="E188" s="598"/>
      <c r="F188" s="594"/>
      <c r="G188" s="512"/>
      <c r="H188" s="594"/>
      <c r="I188" s="582"/>
      <c r="J188" s="583"/>
      <c r="K188" s="578"/>
      <c r="L188" s="579"/>
      <c r="M188" s="578"/>
      <c r="N188" s="579"/>
      <c r="O188" s="578" t="str">
        <f>IF(D188="","",IF(D188&lt;&gt;"PSH","N/A",""))</f>
        <v/>
      </c>
      <c r="P188" s="586"/>
    </row>
    <row r="189" spans="1:16" ht="12" customHeight="1" x14ac:dyDescent="0.2">
      <c r="A189" s="506"/>
      <c r="B189" s="210"/>
      <c r="C189" s="561"/>
      <c r="D189" s="599"/>
      <c r="E189" s="600"/>
      <c r="F189" s="595"/>
      <c r="G189" s="513"/>
      <c r="H189" s="595"/>
      <c r="I189" s="584"/>
      <c r="J189" s="585"/>
      <c r="K189" s="580"/>
      <c r="L189" s="581"/>
      <c r="M189" s="580"/>
      <c r="N189" s="581"/>
      <c r="O189" s="580"/>
      <c r="P189" s="587"/>
    </row>
    <row r="190" spans="1:16" ht="12" customHeight="1" x14ac:dyDescent="0.2">
      <c r="A190" s="505"/>
      <c r="B190" s="210"/>
      <c r="C190" s="560" t="str">
        <f>IF(AND(A190&lt;&gt;"",'General Project Information'!$D$27&lt;&gt;"",'General Project Information'!$D$39=""),Picklists!$AH$4,"")</f>
        <v/>
      </c>
      <c r="D190" s="597"/>
      <c r="E190" s="598"/>
      <c r="F190" s="594"/>
      <c r="G190" s="512"/>
      <c r="H190" s="594"/>
      <c r="I190" s="582"/>
      <c r="J190" s="583"/>
      <c r="K190" s="578"/>
      <c r="L190" s="579"/>
      <c r="M190" s="578"/>
      <c r="N190" s="579"/>
      <c r="O190" s="578" t="str">
        <f>IF(D190="","",IF(D190&lt;&gt;"PSH","N/A",""))</f>
        <v/>
      </c>
      <c r="P190" s="586"/>
    </row>
    <row r="191" spans="1:16" ht="12" customHeight="1" x14ac:dyDescent="0.2">
      <c r="A191" s="506"/>
      <c r="B191" s="210"/>
      <c r="C191" s="561"/>
      <c r="D191" s="599"/>
      <c r="E191" s="600"/>
      <c r="F191" s="595"/>
      <c r="G191" s="513"/>
      <c r="H191" s="595"/>
      <c r="I191" s="584"/>
      <c r="J191" s="585"/>
      <c r="K191" s="580"/>
      <c r="L191" s="581"/>
      <c r="M191" s="580"/>
      <c r="N191" s="581"/>
      <c r="O191" s="580"/>
      <c r="P191" s="587"/>
    </row>
    <row r="192" spans="1:16" ht="12" customHeight="1" x14ac:dyDescent="0.2">
      <c r="A192" s="505"/>
      <c r="B192" s="210"/>
      <c r="C192" s="560" t="str">
        <f>IF(AND(A192&lt;&gt;"",'General Project Information'!$D$27&lt;&gt;"",'General Project Information'!$D$39=""),Picklists!$AH$4,"")</f>
        <v/>
      </c>
      <c r="D192" s="597"/>
      <c r="E192" s="598"/>
      <c r="F192" s="594"/>
      <c r="G192" s="512"/>
      <c r="H192" s="594"/>
      <c r="I192" s="582"/>
      <c r="J192" s="583"/>
      <c r="K192" s="578"/>
      <c r="L192" s="579"/>
      <c r="M192" s="578"/>
      <c r="N192" s="579"/>
      <c r="O192" s="578" t="str">
        <f>IF(D192="","",IF(D192&lt;&gt;"PSH","N/A",""))</f>
        <v/>
      </c>
      <c r="P192" s="586"/>
    </row>
    <row r="193" spans="1:18" ht="12" customHeight="1" x14ac:dyDescent="0.2">
      <c r="A193" s="506"/>
      <c r="B193" s="210"/>
      <c r="C193" s="561"/>
      <c r="D193" s="599"/>
      <c r="E193" s="600"/>
      <c r="F193" s="595"/>
      <c r="G193" s="513"/>
      <c r="H193" s="595"/>
      <c r="I193" s="584"/>
      <c r="J193" s="585"/>
      <c r="K193" s="580"/>
      <c r="L193" s="581"/>
      <c r="M193" s="580"/>
      <c r="N193" s="581"/>
      <c r="O193" s="580"/>
      <c r="P193" s="587"/>
    </row>
    <row r="194" spans="1:18" ht="12" customHeight="1" x14ac:dyDescent="0.2">
      <c r="A194" s="505"/>
      <c r="B194" s="210"/>
      <c r="C194" s="560" t="str">
        <f>IF(AND(A194&lt;&gt;"",'General Project Information'!$D$27&lt;&gt;"",'General Project Information'!$D$39=""),Picklists!$AH$4,"")</f>
        <v/>
      </c>
      <c r="D194" s="597"/>
      <c r="E194" s="598"/>
      <c r="F194" s="594"/>
      <c r="G194" s="512"/>
      <c r="H194" s="594"/>
      <c r="I194" s="582"/>
      <c r="J194" s="583"/>
      <c r="K194" s="578"/>
      <c r="L194" s="579"/>
      <c r="M194" s="578"/>
      <c r="N194" s="579"/>
      <c r="O194" s="578" t="str">
        <f>IF(D194="","",IF(D194&lt;&gt;"PSH","N/A",""))</f>
        <v/>
      </c>
      <c r="P194" s="586"/>
    </row>
    <row r="195" spans="1:18" ht="12" customHeight="1" x14ac:dyDescent="0.2">
      <c r="A195" s="506"/>
      <c r="B195" s="210"/>
      <c r="C195" s="561"/>
      <c r="D195" s="599"/>
      <c r="E195" s="600"/>
      <c r="F195" s="595"/>
      <c r="G195" s="513"/>
      <c r="H195" s="595"/>
      <c r="I195" s="584"/>
      <c r="J195" s="585"/>
      <c r="K195" s="580"/>
      <c r="L195" s="581"/>
      <c r="M195" s="580"/>
      <c r="N195" s="581"/>
      <c r="O195" s="580"/>
      <c r="P195" s="587"/>
    </row>
    <row r="196" spans="1:18" ht="12" customHeight="1" x14ac:dyDescent="0.2">
      <c r="A196" s="505"/>
      <c r="B196" s="210"/>
      <c r="C196" s="560" t="str">
        <f>IF(AND(A196&lt;&gt;"",'General Project Information'!$D$27&lt;&gt;"",'General Project Information'!$D$39=""),Picklists!$AH$4,"")</f>
        <v/>
      </c>
      <c r="D196" s="597"/>
      <c r="E196" s="598"/>
      <c r="F196" s="594"/>
      <c r="G196" s="512"/>
      <c r="H196" s="594"/>
      <c r="I196" s="582"/>
      <c r="J196" s="583"/>
      <c r="K196" s="578"/>
      <c r="L196" s="579"/>
      <c r="M196" s="578"/>
      <c r="N196" s="579"/>
      <c r="O196" s="578" t="str">
        <f>IF(D196="","",IF(D196&lt;&gt;"PSH","N/A",""))</f>
        <v/>
      </c>
      <c r="P196" s="586"/>
    </row>
    <row r="197" spans="1:18" ht="12" customHeight="1" x14ac:dyDescent="0.2">
      <c r="A197" s="506"/>
      <c r="B197" s="210"/>
      <c r="C197" s="561"/>
      <c r="D197" s="599"/>
      <c r="E197" s="600"/>
      <c r="F197" s="595"/>
      <c r="G197" s="513"/>
      <c r="H197" s="595"/>
      <c r="I197" s="584"/>
      <c r="J197" s="585"/>
      <c r="K197" s="580"/>
      <c r="L197" s="581"/>
      <c r="M197" s="580"/>
      <c r="N197" s="581"/>
      <c r="O197" s="580"/>
      <c r="P197" s="587"/>
    </row>
    <row r="198" spans="1:18" customFormat="1" ht="12" customHeight="1" x14ac:dyDescent="0.2">
      <c r="A198" s="505"/>
      <c r="B198" s="210"/>
      <c r="C198" s="560" t="str">
        <f>IF(AND(A198&lt;&gt;"",'General Project Information'!$D$27&lt;&gt;"",'General Project Information'!$D$39=""),Picklists!$AH$4,"")</f>
        <v/>
      </c>
      <c r="D198" s="597"/>
      <c r="E198" s="598"/>
      <c r="F198" s="594"/>
      <c r="G198" s="512"/>
      <c r="H198" s="594"/>
      <c r="I198" s="582"/>
      <c r="J198" s="583"/>
      <c r="K198" s="578"/>
      <c r="L198" s="579"/>
      <c r="M198" s="578"/>
      <c r="N198" s="579"/>
      <c r="O198" s="578" t="str">
        <f>IF(D198="","",IF(D198&lt;&gt;"PSH","N/A",""))</f>
        <v/>
      </c>
      <c r="P198" s="586"/>
    </row>
    <row r="199" spans="1:18" ht="12" customHeight="1" x14ac:dyDescent="0.2">
      <c r="A199" s="506"/>
      <c r="B199" s="210"/>
      <c r="C199" s="561"/>
      <c r="D199" s="599"/>
      <c r="E199" s="600"/>
      <c r="F199" s="595"/>
      <c r="G199" s="513"/>
      <c r="H199" s="595"/>
      <c r="I199" s="584"/>
      <c r="J199" s="585"/>
      <c r="K199" s="580"/>
      <c r="L199" s="581"/>
      <c r="M199" s="580"/>
      <c r="N199" s="581"/>
      <c r="O199" s="580"/>
      <c r="P199" s="587"/>
    </row>
    <row r="200" spans="1:18" ht="12" customHeight="1" x14ac:dyDescent="0.2">
      <c r="A200" s="505"/>
      <c r="B200" s="210"/>
      <c r="C200" s="560" t="str">
        <f>IF(AND(A200&lt;&gt;"",'General Project Information'!$D$27&lt;&gt;"",'General Project Information'!$D$39=""),Picklists!$AH$4,"")</f>
        <v/>
      </c>
      <c r="D200" s="597"/>
      <c r="E200" s="598"/>
      <c r="F200" s="594"/>
      <c r="G200" s="512"/>
      <c r="H200" s="594"/>
      <c r="I200" s="582"/>
      <c r="J200" s="583"/>
      <c r="K200" s="578"/>
      <c r="L200" s="579"/>
      <c r="M200" s="578"/>
      <c r="N200" s="579"/>
      <c r="O200" s="578" t="str">
        <f>IF(D200="","",IF(D200&lt;&gt;"PSH","N/A",""))</f>
        <v/>
      </c>
      <c r="P200" s="586"/>
    </row>
    <row r="201" spans="1:18" ht="12" customHeight="1" x14ac:dyDescent="0.2">
      <c r="A201" s="506"/>
      <c r="B201" s="210"/>
      <c r="C201" s="561"/>
      <c r="D201" s="599"/>
      <c r="E201" s="600"/>
      <c r="F201" s="595"/>
      <c r="G201" s="513"/>
      <c r="H201" s="595"/>
      <c r="I201" s="584"/>
      <c r="J201" s="585"/>
      <c r="K201" s="580"/>
      <c r="L201" s="581"/>
      <c r="M201" s="580"/>
      <c r="N201" s="581"/>
      <c r="O201" s="580"/>
      <c r="P201" s="587"/>
    </row>
    <row r="202" spans="1:18" customFormat="1" ht="12" customHeight="1" x14ac:dyDescent="0.2">
      <c r="A202" s="505"/>
      <c r="B202" s="210"/>
      <c r="C202" s="560" t="str">
        <f>IF(AND(A202&lt;&gt;"",'General Project Information'!$D$27&lt;&gt;"",'General Project Information'!$D$39=""),Picklists!$AH$4,"")</f>
        <v/>
      </c>
      <c r="D202" s="597"/>
      <c r="E202" s="598"/>
      <c r="F202" s="594"/>
      <c r="G202" s="512"/>
      <c r="H202" s="594"/>
      <c r="I202" s="582"/>
      <c r="J202" s="583"/>
      <c r="K202" s="578"/>
      <c r="L202" s="579"/>
      <c r="M202" s="578"/>
      <c r="N202" s="579"/>
      <c r="O202" s="578" t="str">
        <f>IF(D202="","",IF(D202&lt;&gt;"PSH","N/A",""))</f>
        <v/>
      </c>
      <c r="P202" s="586"/>
    </row>
    <row r="203" spans="1:18" ht="12" customHeight="1" thickBot="1" x14ac:dyDescent="0.25">
      <c r="A203" s="607"/>
      <c r="B203" s="210"/>
      <c r="C203" s="610"/>
      <c r="D203" s="612"/>
      <c r="E203" s="613"/>
      <c r="F203" s="596"/>
      <c r="G203" s="564"/>
      <c r="H203" s="596"/>
      <c r="I203" s="614"/>
      <c r="J203" s="615"/>
      <c r="K203" s="591"/>
      <c r="L203" s="592"/>
      <c r="M203" s="591"/>
      <c r="N203" s="592"/>
      <c r="O203" s="591"/>
      <c r="P203" s="593"/>
    </row>
    <row r="204" spans="1:18" customFormat="1" ht="15" customHeight="1" x14ac:dyDescent="0.2">
      <c r="A204" s="96"/>
      <c r="B204" s="97"/>
      <c r="C204" s="97"/>
      <c r="D204" s="538" t="s">
        <v>67</v>
      </c>
      <c r="E204" s="538"/>
      <c r="F204" s="538"/>
      <c r="G204" s="538"/>
      <c r="H204" s="538"/>
      <c r="I204" s="97"/>
      <c r="J204" s="97"/>
      <c r="K204" s="97"/>
      <c r="L204" s="97"/>
      <c r="M204" s="97"/>
      <c r="N204" s="97"/>
      <c r="O204" s="97"/>
      <c r="P204" s="118"/>
    </row>
    <row r="205" spans="1:18" ht="12" customHeight="1" x14ac:dyDescent="0.2">
      <c r="A205" s="603"/>
      <c r="B205" s="604"/>
      <c r="C205" s="604"/>
      <c r="D205" s="604"/>
      <c r="E205" s="604"/>
      <c r="F205" s="604"/>
      <c r="G205" s="604"/>
      <c r="H205" s="604"/>
      <c r="I205" s="604"/>
      <c r="J205" s="604"/>
      <c r="K205" s="604"/>
      <c r="L205" s="604"/>
      <c r="M205" s="604"/>
      <c r="N205" s="604"/>
      <c r="O205" s="604"/>
      <c r="P205" s="605"/>
      <c r="Q205" s="10"/>
      <c r="R205" s="7"/>
    </row>
    <row r="206" spans="1:18" ht="12" customHeight="1" x14ac:dyDescent="0.2">
      <c r="A206" s="525"/>
      <c r="B206" s="523"/>
      <c r="C206" s="523"/>
      <c r="D206" s="523"/>
      <c r="E206" s="523"/>
      <c r="F206" s="523"/>
      <c r="G206" s="523"/>
      <c r="H206" s="523"/>
      <c r="I206" s="523"/>
      <c r="J206" s="523"/>
      <c r="K206" s="523"/>
      <c r="L206" s="523"/>
      <c r="M206" s="523"/>
      <c r="N206" s="523"/>
      <c r="O206" s="523"/>
      <c r="P206" s="524"/>
      <c r="Q206" s="10"/>
      <c r="R206" s="7"/>
    </row>
    <row r="207" spans="1:18" ht="12" customHeight="1" x14ac:dyDescent="0.2">
      <c r="A207" s="525"/>
      <c r="B207" s="523"/>
      <c r="C207" s="523"/>
      <c r="D207" s="523"/>
      <c r="E207" s="523"/>
      <c r="F207" s="523"/>
      <c r="G207" s="523"/>
      <c r="H207" s="523"/>
      <c r="I207" s="523"/>
      <c r="J207" s="523"/>
      <c r="K207" s="523"/>
      <c r="L207" s="523"/>
      <c r="M207" s="523"/>
      <c r="N207" s="523"/>
      <c r="O207" s="523"/>
      <c r="P207" s="524"/>
      <c r="Q207" s="10"/>
      <c r="R207" s="7"/>
    </row>
    <row r="208" spans="1:18" ht="12" customHeight="1" x14ac:dyDescent="0.2">
      <c r="A208" s="525"/>
      <c r="B208" s="523"/>
      <c r="C208" s="523"/>
      <c r="D208" s="523"/>
      <c r="E208" s="523"/>
      <c r="F208" s="523"/>
      <c r="G208" s="523"/>
      <c r="H208" s="523"/>
      <c r="I208" s="523"/>
      <c r="J208" s="523"/>
      <c r="K208" s="523"/>
      <c r="L208" s="523"/>
      <c r="M208" s="523"/>
      <c r="N208" s="523"/>
      <c r="O208" s="523"/>
      <c r="P208" s="524"/>
      <c r="Q208" s="10"/>
      <c r="R208" s="7"/>
    </row>
    <row r="209" spans="1:18" ht="12" customHeight="1" x14ac:dyDescent="0.2">
      <c r="A209" s="525"/>
      <c r="B209" s="523"/>
      <c r="C209" s="523"/>
      <c r="D209" s="523"/>
      <c r="E209" s="523"/>
      <c r="F209" s="523"/>
      <c r="G209" s="523"/>
      <c r="H209" s="523"/>
      <c r="I209" s="523"/>
      <c r="J209" s="523"/>
      <c r="K209" s="523"/>
      <c r="L209" s="523"/>
      <c r="M209" s="523"/>
      <c r="N209" s="523"/>
      <c r="O209" s="523"/>
      <c r="P209" s="524"/>
      <c r="Q209" s="10"/>
      <c r="R209" s="7"/>
    </row>
    <row r="210" spans="1:18" ht="12" customHeight="1" x14ac:dyDescent="0.2">
      <c r="A210" s="525"/>
      <c r="B210" s="523"/>
      <c r="C210" s="523"/>
      <c r="D210" s="523"/>
      <c r="E210" s="523"/>
      <c r="F210" s="523"/>
      <c r="G210" s="523"/>
      <c r="H210" s="523"/>
      <c r="I210" s="523"/>
      <c r="J210" s="523"/>
      <c r="K210" s="523"/>
      <c r="L210" s="523"/>
      <c r="M210" s="523"/>
      <c r="N210" s="523"/>
      <c r="O210" s="523"/>
      <c r="P210" s="524"/>
      <c r="Q210" s="10"/>
      <c r="R210" s="7"/>
    </row>
    <row r="211" spans="1:18" ht="12" customHeight="1" x14ac:dyDescent="0.2">
      <c r="A211" s="525"/>
      <c r="B211" s="523"/>
      <c r="C211" s="523"/>
      <c r="D211" s="523"/>
      <c r="E211" s="523"/>
      <c r="F211" s="523"/>
      <c r="G211" s="523"/>
      <c r="H211" s="523"/>
      <c r="I211" s="523"/>
      <c r="J211" s="523"/>
      <c r="K211" s="523"/>
      <c r="L211" s="523"/>
      <c r="M211" s="523"/>
      <c r="N211" s="523"/>
      <c r="O211" s="523"/>
      <c r="P211" s="524"/>
      <c r="Q211" s="10"/>
      <c r="R211" s="7"/>
    </row>
    <row r="212" spans="1:18" ht="12" customHeight="1" x14ac:dyDescent="0.2">
      <c r="A212" s="525"/>
      <c r="B212" s="523"/>
      <c r="C212" s="523"/>
      <c r="D212" s="523"/>
      <c r="E212" s="523"/>
      <c r="F212" s="523"/>
      <c r="G212" s="523"/>
      <c r="H212" s="523"/>
      <c r="I212" s="523"/>
      <c r="J212" s="523"/>
      <c r="K212" s="523"/>
      <c r="L212" s="523"/>
      <c r="M212" s="523"/>
      <c r="N212" s="523"/>
      <c r="O212" s="523"/>
      <c r="P212" s="524"/>
      <c r="Q212" s="7"/>
      <c r="R212" s="7"/>
    </row>
    <row r="213" spans="1:18" s="3" customFormat="1" ht="12" customHeight="1" x14ac:dyDescent="0.2">
      <c r="A213" s="525"/>
      <c r="B213" s="523"/>
      <c r="C213" s="523"/>
      <c r="D213" s="523"/>
      <c r="E213" s="523"/>
      <c r="F213" s="523"/>
      <c r="G213" s="523"/>
      <c r="H213" s="523"/>
      <c r="I213" s="523"/>
      <c r="J213" s="523"/>
      <c r="K213" s="523"/>
      <c r="L213" s="523"/>
      <c r="M213" s="523"/>
      <c r="N213" s="523"/>
      <c r="O213" s="523"/>
      <c r="P213" s="524"/>
      <c r="Q213" s="8"/>
      <c r="R213" s="8"/>
    </row>
    <row r="214" spans="1:18" ht="13.5" thickBot="1" x14ac:dyDescent="0.25">
      <c r="A214" s="526"/>
      <c r="B214" s="527"/>
      <c r="C214" s="527"/>
      <c r="D214" s="527"/>
      <c r="E214" s="527"/>
      <c r="F214" s="527"/>
      <c r="G214" s="527"/>
      <c r="H214" s="527"/>
      <c r="I214" s="527"/>
      <c r="J214" s="527"/>
      <c r="K214" s="527"/>
      <c r="L214" s="527"/>
      <c r="M214" s="527"/>
      <c r="N214" s="527"/>
      <c r="O214" s="527"/>
      <c r="P214" s="528"/>
    </row>
    <row r="215" spans="1:18" ht="24.75" customHeight="1" x14ac:dyDescent="0.2">
      <c r="A215" s="611" t="s">
        <v>791</v>
      </c>
      <c r="B215" s="611"/>
      <c r="C215" s="611"/>
      <c r="D215" s="611"/>
      <c r="E215" s="611"/>
      <c r="F215" s="611"/>
      <c r="G215" s="611"/>
      <c r="H215" s="611"/>
      <c r="I215" s="611"/>
      <c r="J215" s="611"/>
      <c r="K215" s="611"/>
      <c r="L215" s="611"/>
      <c r="M215" s="611"/>
      <c r="N215" s="611"/>
      <c r="O215" s="611"/>
      <c r="P215" s="611"/>
    </row>
  </sheetData>
  <sheetProtection sheet="1" objects="1" scenarios="1" selectLockedCells="1"/>
  <customSheetViews>
    <customSheetView guid="{948C24FE-0817-49C2-8BDD-0E514C1DCD4E}" hiddenColumns="1">
      <selection activeCell="L14" sqref="L14"/>
      <pageMargins left="0.7" right="0.7" top="0.75" bottom="0.75" header="0.3" footer="0.3"/>
    </customSheetView>
  </customSheetViews>
  <mergeCells count="707">
    <mergeCell ref="C7:P7"/>
    <mergeCell ref="C8:P8"/>
    <mergeCell ref="C9:P9"/>
    <mergeCell ref="C10:P10"/>
    <mergeCell ref="C2:P2"/>
    <mergeCell ref="C3:P3"/>
    <mergeCell ref="C4:P4"/>
    <mergeCell ref="C5:P5"/>
    <mergeCell ref="C6:P6"/>
    <mergeCell ref="A74:A75"/>
    <mergeCell ref="D74:E75"/>
    <mergeCell ref="K194:L195"/>
    <mergeCell ref="K196:L197"/>
    <mergeCell ref="K180:L181"/>
    <mergeCell ref="K182:L183"/>
    <mergeCell ref="K186:L187"/>
    <mergeCell ref="K184:L185"/>
    <mergeCell ref="K148:L149"/>
    <mergeCell ref="K150:L151"/>
    <mergeCell ref="K124:L125"/>
    <mergeCell ref="K126:L127"/>
    <mergeCell ref="K134:L135"/>
    <mergeCell ref="K136:L137"/>
    <mergeCell ref="K138:L139"/>
    <mergeCell ref="K132:L133"/>
    <mergeCell ref="K140:L141"/>
    <mergeCell ref="K152:L153"/>
    <mergeCell ref="A76:A77"/>
    <mergeCell ref="K76:L77"/>
    <mergeCell ref="G74:G75"/>
    <mergeCell ref="K96:L97"/>
    <mergeCell ref="D100:E101"/>
    <mergeCell ref="F100:F101"/>
    <mergeCell ref="A72:A73"/>
    <mergeCell ref="A50:A51"/>
    <mergeCell ref="K122:L123"/>
    <mergeCell ref="K102:L103"/>
    <mergeCell ref="K98:L99"/>
    <mergeCell ref="K100:L101"/>
    <mergeCell ref="K121:L121"/>
    <mergeCell ref="K128:L129"/>
    <mergeCell ref="A69:B69"/>
    <mergeCell ref="K52:L53"/>
    <mergeCell ref="K74:L75"/>
    <mergeCell ref="H74:H75"/>
    <mergeCell ref="F72:F73"/>
    <mergeCell ref="G72:G73"/>
    <mergeCell ref="K71:L71"/>
    <mergeCell ref="A55:P64"/>
    <mergeCell ref="F74:F75"/>
    <mergeCell ref="M72:N73"/>
    <mergeCell ref="D70:H70"/>
    <mergeCell ref="D72:E73"/>
    <mergeCell ref="A65:P65"/>
    <mergeCell ref="M71:N71"/>
    <mergeCell ref="F76:F77"/>
    <mergeCell ref="D78:E79"/>
    <mergeCell ref="H44:H45"/>
    <mergeCell ref="G50:G51"/>
    <mergeCell ref="A44:A45"/>
    <mergeCell ref="G44:G45"/>
    <mergeCell ref="F44:F45"/>
    <mergeCell ref="D46:E47"/>
    <mergeCell ref="G46:G47"/>
    <mergeCell ref="I44:J45"/>
    <mergeCell ref="C44:C45"/>
    <mergeCell ref="O48:P49"/>
    <mergeCell ref="O72:P73"/>
    <mergeCell ref="H50:H51"/>
    <mergeCell ref="F52:F53"/>
    <mergeCell ref="H52:H53"/>
    <mergeCell ref="K72:L73"/>
    <mergeCell ref="O42:P43"/>
    <mergeCell ref="M48:N49"/>
    <mergeCell ref="D68:H68"/>
    <mergeCell ref="O44:P45"/>
    <mergeCell ref="H42:H43"/>
    <mergeCell ref="H46:H47"/>
    <mergeCell ref="K46:L47"/>
    <mergeCell ref="K44:L45"/>
    <mergeCell ref="G52:G53"/>
    <mergeCell ref="F48:F49"/>
    <mergeCell ref="D67:H67"/>
    <mergeCell ref="O46:P47"/>
    <mergeCell ref="I42:J43"/>
    <mergeCell ref="D42:E43"/>
    <mergeCell ref="D66:H66"/>
    <mergeCell ref="D50:E51"/>
    <mergeCell ref="D44:E45"/>
    <mergeCell ref="O50:P51"/>
    <mergeCell ref="D18:H18"/>
    <mergeCell ref="O21:P21"/>
    <mergeCell ref="H22:H23"/>
    <mergeCell ref="G22:G23"/>
    <mergeCell ref="F22:F23"/>
    <mergeCell ref="K21:L21"/>
    <mergeCell ref="I21:J21"/>
    <mergeCell ref="K22:L23"/>
    <mergeCell ref="O22:P23"/>
    <mergeCell ref="I22:J23"/>
    <mergeCell ref="M21:N21"/>
    <mergeCell ref="D71:E71"/>
    <mergeCell ref="H30:H31"/>
    <mergeCell ref="I30:J31"/>
    <mergeCell ref="D24:E25"/>
    <mergeCell ref="D30:E31"/>
    <mergeCell ref="G24:G25"/>
    <mergeCell ref="A26:A27"/>
    <mergeCell ref="C26:C27"/>
    <mergeCell ref="A28:A29"/>
    <mergeCell ref="A32:A33"/>
    <mergeCell ref="A30:A31"/>
    <mergeCell ref="D26:E27"/>
    <mergeCell ref="F26:F27"/>
    <mergeCell ref="G26:G27"/>
    <mergeCell ref="H26:H27"/>
    <mergeCell ref="G30:G31"/>
    <mergeCell ref="F30:F31"/>
    <mergeCell ref="H28:H29"/>
    <mergeCell ref="A48:A49"/>
    <mergeCell ref="G48:G49"/>
    <mergeCell ref="I50:J51"/>
    <mergeCell ref="F42:F43"/>
    <mergeCell ref="G42:G43"/>
    <mergeCell ref="F50:F51"/>
    <mergeCell ref="K78:L79"/>
    <mergeCell ref="A38:A39"/>
    <mergeCell ref="A40:A41"/>
    <mergeCell ref="C36:C37"/>
    <mergeCell ref="K42:L43"/>
    <mergeCell ref="I74:J75"/>
    <mergeCell ref="C72:C73"/>
    <mergeCell ref="G78:G79"/>
    <mergeCell ref="O71:P71"/>
    <mergeCell ref="I46:J47"/>
    <mergeCell ref="H48:H49"/>
    <mergeCell ref="I48:J49"/>
    <mergeCell ref="H72:H73"/>
    <mergeCell ref="I72:J73"/>
    <mergeCell ref="D54:H54"/>
    <mergeCell ref="F46:F47"/>
    <mergeCell ref="K48:L49"/>
    <mergeCell ref="K50:L51"/>
    <mergeCell ref="O74:P75"/>
    <mergeCell ref="C50:C51"/>
    <mergeCell ref="I71:J71"/>
    <mergeCell ref="M52:N53"/>
    <mergeCell ref="C48:C49"/>
    <mergeCell ref="C46:C47"/>
    <mergeCell ref="H92:H93"/>
    <mergeCell ref="D76:E77"/>
    <mergeCell ref="C74:C75"/>
    <mergeCell ref="I76:J77"/>
    <mergeCell ref="O84:P85"/>
    <mergeCell ref="A82:A83"/>
    <mergeCell ref="D82:E83"/>
    <mergeCell ref="F82:F83"/>
    <mergeCell ref="G82:G83"/>
    <mergeCell ref="G76:G77"/>
    <mergeCell ref="D80:E81"/>
    <mergeCell ref="F80:F81"/>
    <mergeCell ref="G80:G81"/>
    <mergeCell ref="A78:A79"/>
    <mergeCell ref="O80:P81"/>
    <mergeCell ref="H84:H85"/>
    <mergeCell ref="D84:E85"/>
    <mergeCell ref="F84:F85"/>
    <mergeCell ref="G84:G85"/>
    <mergeCell ref="K80:L81"/>
    <mergeCell ref="A80:A81"/>
    <mergeCell ref="F78:F79"/>
    <mergeCell ref="I80:J81"/>
    <mergeCell ref="O78:P79"/>
    <mergeCell ref="A84:A85"/>
    <mergeCell ref="M86:N87"/>
    <mergeCell ref="I90:J91"/>
    <mergeCell ref="M90:N91"/>
    <mergeCell ref="H90:H91"/>
    <mergeCell ref="K88:L89"/>
    <mergeCell ref="K90:L91"/>
    <mergeCell ref="M84:N85"/>
    <mergeCell ref="M88:N89"/>
    <mergeCell ref="A88:A89"/>
    <mergeCell ref="D88:E89"/>
    <mergeCell ref="F88:F89"/>
    <mergeCell ref="A90:A91"/>
    <mergeCell ref="A86:A87"/>
    <mergeCell ref="D90:E91"/>
    <mergeCell ref="F90:F91"/>
    <mergeCell ref="G90:G91"/>
    <mergeCell ref="G88:G89"/>
    <mergeCell ref="I84:J85"/>
    <mergeCell ref="D86:E87"/>
    <mergeCell ref="O124:P125"/>
    <mergeCell ref="H122:H123"/>
    <mergeCell ref="G102:G103"/>
    <mergeCell ref="F122:F123"/>
    <mergeCell ref="C86:C87"/>
    <mergeCell ref="O122:P123"/>
    <mergeCell ref="C102:C103"/>
    <mergeCell ref="O121:P121"/>
    <mergeCell ref="O98:P99"/>
    <mergeCell ref="M100:N101"/>
    <mergeCell ref="O100:P101"/>
    <mergeCell ref="I102:J103"/>
    <mergeCell ref="C90:C91"/>
    <mergeCell ref="I86:J87"/>
    <mergeCell ref="M102:N103"/>
    <mergeCell ref="M98:N99"/>
    <mergeCell ref="D94:E95"/>
    <mergeCell ref="O94:P95"/>
    <mergeCell ref="K94:L95"/>
    <mergeCell ref="I94:J95"/>
    <mergeCell ref="M96:N97"/>
    <mergeCell ref="O88:P89"/>
    <mergeCell ref="M94:N95"/>
    <mergeCell ref="O90:P91"/>
    <mergeCell ref="D52:E53"/>
    <mergeCell ref="I52:J53"/>
    <mergeCell ref="M74:N75"/>
    <mergeCell ref="G92:G93"/>
    <mergeCell ref="O76:P77"/>
    <mergeCell ref="O102:P103"/>
    <mergeCell ref="A105:P114"/>
    <mergeCell ref="A102:A103"/>
    <mergeCell ref="A92:A93"/>
    <mergeCell ref="O96:P97"/>
    <mergeCell ref="A98:A99"/>
    <mergeCell ref="C52:C53"/>
    <mergeCell ref="A52:A53"/>
    <mergeCell ref="A94:A95"/>
    <mergeCell ref="M92:N93"/>
    <mergeCell ref="K82:L83"/>
    <mergeCell ref="I82:J83"/>
    <mergeCell ref="O82:P83"/>
    <mergeCell ref="M80:N81"/>
    <mergeCell ref="H82:H83"/>
    <mergeCell ref="F86:F87"/>
    <mergeCell ref="G86:G87"/>
    <mergeCell ref="H86:H87"/>
    <mergeCell ref="H80:H81"/>
    <mergeCell ref="C124:C125"/>
    <mergeCell ref="D104:H104"/>
    <mergeCell ref="C98:C99"/>
    <mergeCell ref="F98:F99"/>
    <mergeCell ref="A122:A123"/>
    <mergeCell ref="A119:B119"/>
    <mergeCell ref="M121:N121"/>
    <mergeCell ref="M124:N125"/>
    <mergeCell ref="C40:C41"/>
    <mergeCell ref="C42:C43"/>
    <mergeCell ref="M40:N41"/>
    <mergeCell ref="D122:E123"/>
    <mergeCell ref="I98:J99"/>
    <mergeCell ref="I96:J97"/>
    <mergeCell ref="I121:J121"/>
    <mergeCell ref="I100:J101"/>
    <mergeCell ref="D92:E93"/>
    <mergeCell ref="M122:N123"/>
    <mergeCell ref="D96:E97"/>
    <mergeCell ref="D98:E99"/>
    <mergeCell ref="H102:H103"/>
    <mergeCell ref="I92:J93"/>
    <mergeCell ref="F92:F93"/>
    <mergeCell ref="D121:E121"/>
    <mergeCell ref="O52:P53"/>
    <mergeCell ref="H88:H89"/>
    <mergeCell ref="H100:H101"/>
    <mergeCell ref="H40:H41"/>
    <mergeCell ref="G40:G41"/>
    <mergeCell ref="H76:H77"/>
    <mergeCell ref="H78:H79"/>
    <mergeCell ref="F94:F95"/>
    <mergeCell ref="G94:G95"/>
    <mergeCell ref="H94:H95"/>
    <mergeCell ref="F96:F97"/>
    <mergeCell ref="G96:G97"/>
    <mergeCell ref="H96:H97"/>
    <mergeCell ref="O40:P41"/>
    <mergeCell ref="M76:N77"/>
    <mergeCell ref="I78:J79"/>
    <mergeCell ref="M78:N79"/>
    <mergeCell ref="K84:L85"/>
    <mergeCell ref="M82:N83"/>
    <mergeCell ref="K86:L87"/>
    <mergeCell ref="O86:P87"/>
    <mergeCell ref="I88:J89"/>
    <mergeCell ref="O92:P93"/>
    <mergeCell ref="K92:L93"/>
    <mergeCell ref="M132:N133"/>
    <mergeCell ref="I126:J127"/>
    <mergeCell ref="A2:B9"/>
    <mergeCell ref="A19:B19"/>
    <mergeCell ref="F24:F25"/>
    <mergeCell ref="A13:P13"/>
    <mergeCell ref="A14:P14"/>
    <mergeCell ref="A24:A25"/>
    <mergeCell ref="C24:C25"/>
    <mergeCell ref="A12:P12"/>
    <mergeCell ref="C22:C23"/>
    <mergeCell ref="A22:A23"/>
    <mergeCell ref="M22:N23"/>
    <mergeCell ref="M24:N25"/>
    <mergeCell ref="H24:H25"/>
    <mergeCell ref="D17:H17"/>
    <mergeCell ref="D124:E125"/>
    <mergeCell ref="G122:G123"/>
    <mergeCell ref="G124:G125"/>
    <mergeCell ref="A42:A43"/>
    <mergeCell ref="A46:A47"/>
    <mergeCell ref="A96:A97"/>
    <mergeCell ref="A100:A101"/>
    <mergeCell ref="C92:C93"/>
    <mergeCell ref="M126:N127"/>
    <mergeCell ref="M42:N43"/>
    <mergeCell ref="M44:N45"/>
    <mergeCell ref="M50:N51"/>
    <mergeCell ref="M46:N47"/>
    <mergeCell ref="A124:A125"/>
    <mergeCell ref="G98:G99"/>
    <mergeCell ref="A126:A127"/>
    <mergeCell ref="A130:A131"/>
    <mergeCell ref="A128:A129"/>
    <mergeCell ref="D128:E129"/>
    <mergeCell ref="F128:F129"/>
    <mergeCell ref="G128:G129"/>
    <mergeCell ref="H128:H129"/>
    <mergeCell ref="C128:C129"/>
    <mergeCell ref="M130:N131"/>
    <mergeCell ref="H130:H131"/>
    <mergeCell ref="I130:J131"/>
    <mergeCell ref="K130:L131"/>
    <mergeCell ref="H124:H125"/>
    <mergeCell ref="A115:P115"/>
    <mergeCell ref="D102:E103"/>
    <mergeCell ref="F102:F103"/>
    <mergeCell ref="C122:C123"/>
    <mergeCell ref="M134:N135"/>
    <mergeCell ref="G130:G131"/>
    <mergeCell ref="A134:A135"/>
    <mergeCell ref="C130:C131"/>
    <mergeCell ref="D130:E131"/>
    <mergeCell ref="F130:F131"/>
    <mergeCell ref="O134:P135"/>
    <mergeCell ref="A136:A137"/>
    <mergeCell ref="D136:E137"/>
    <mergeCell ref="F136:F137"/>
    <mergeCell ref="G136:G137"/>
    <mergeCell ref="H136:H137"/>
    <mergeCell ref="I136:J137"/>
    <mergeCell ref="M136:N137"/>
    <mergeCell ref="D134:E135"/>
    <mergeCell ref="O136:P137"/>
    <mergeCell ref="H134:H135"/>
    <mergeCell ref="O132:P133"/>
    <mergeCell ref="A132:A133"/>
    <mergeCell ref="D132:E133"/>
    <mergeCell ref="F132:F133"/>
    <mergeCell ref="O130:P131"/>
    <mergeCell ref="C132:C133"/>
    <mergeCell ref="I132:J133"/>
    <mergeCell ref="F144:F145"/>
    <mergeCell ref="A138:A139"/>
    <mergeCell ref="D138:E139"/>
    <mergeCell ref="F138:F139"/>
    <mergeCell ref="G138:G139"/>
    <mergeCell ref="H138:H139"/>
    <mergeCell ref="I138:J139"/>
    <mergeCell ref="M138:N139"/>
    <mergeCell ref="O138:P139"/>
    <mergeCell ref="A140:A141"/>
    <mergeCell ref="D140:E141"/>
    <mergeCell ref="F140:F141"/>
    <mergeCell ref="G140:G141"/>
    <mergeCell ref="H140:H141"/>
    <mergeCell ref="I140:J141"/>
    <mergeCell ref="M140:N141"/>
    <mergeCell ref="O140:P141"/>
    <mergeCell ref="M148:N149"/>
    <mergeCell ref="A169:B169"/>
    <mergeCell ref="I171:J171"/>
    <mergeCell ref="D152:E153"/>
    <mergeCell ref="F152:F153"/>
    <mergeCell ref="D154:H154"/>
    <mergeCell ref="I144:J145"/>
    <mergeCell ref="O146:P147"/>
    <mergeCell ref="I142:J143"/>
    <mergeCell ref="M142:N143"/>
    <mergeCell ref="O142:P143"/>
    <mergeCell ref="M144:N145"/>
    <mergeCell ref="K142:L143"/>
    <mergeCell ref="K144:L145"/>
    <mergeCell ref="K146:L147"/>
    <mergeCell ref="O144:P145"/>
    <mergeCell ref="A142:A143"/>
    <mergeCell ref="D142:E143"/>
    <mergeCell ref="F142:F143"/>
    <mergeCell ref="G142:G143"/>
    <mergeCell ref="H142:H143"/>
    <mergeCell ref="C142:C143"/>
    <mergeCell ref="A144:A145"/>
    <mergeCell ref="D144:E145"/>
    <mergeCell ref="D150:E151"/>
    <mergeCell ref="F150:F151"/>
    <mergeCell ref="G150:G151"/>
    <mergeCell ref="H150:H151"/>
    <mergeCell ref="A148:A149"/>
    <mergeCell ref="D148:E149"/>
    <mergeCell ref="F148:F149"/>
    <mergeCell ref="G148:G149"/>
    <mergeCell ref="C148:C149"/>
    <mergeCell ref="M178:N179"/>
    <mergeCell ref="O178:P179"/>
    <mergeCell ref="M182:N183"/>
    <mergeCell ref="D170:H170"/>
    <mergeCell ref="I152:J153"/>
    <mergeCell ref="K171:L171"/>
    <mergeCell ref="G152:G153"/>
    <mergeCell ref="C176:C177"/>
    <mergeCell ref="I172:J173"/>
    <mergeCell ref="K172:L173"/>
    <mergeCell ref="K174:L175"/>
    <mergeCell ref="I176:J177"/>
    <mergeCell ref="G176:G177"/>
    <mergeCell ref="O182:P183"/>
    <mergeCell ref="I180:J181"/>
    <mergeCell ref="I182:J183"/>
    <mergeCell ref="H180:H181"/>
    <mergeCell ref="D182:E183"/>
    <mergeCell ref="H182:H183"/>
    <mergeCell ref="C182:C183"/>
    <mergeCell ref="F182:F183"/>
    <mergeCell ref="O180:P181"/>
    <mergeCell ref="M180:N181"/>
    <mergeCell ref="F172:F173"/>
    <mergeCell ref="A176:A177"/>
    <mergeCell ref="A186:A187"/>
    <mergeCell ref="D186:E187"/>
    <mergeCell ref="F186:F187"/>
    <mergeCell ref="G186:G187"/>
    <mergeCell ref="I186:J187"/>
    <mergeCell ref="H186:H187"/>
    <mergeCell ref="A184:A185"/>
    <mergeCell ref="D184:E185"/>
    <mergeCell ref="F184:F185"/>
    <mergeCell ref="C186:C187"/>
    <mergeCell ref="G184:G185"/>
    <mergeCell ref="H184:H185"/>
    <mergeCell ref="C184:C185"/>
    <mergeCell ref="I184:J185"/>
    <mergeCell ref="I178:J179"/>
    <mergeCell ref="A180:A181"/>
    <mergeCell ref="A182:A183"/>
    <mergeCell ref="A188:A189"/>
    <mergeCell ref="D188:E189"/>
    <mergeCell ref="F188:F189"/>
    <mergeCell ref="G188:G189"/>
    <mergeCell ref="H188:H189"/>
    <mergeCell ref="A190:A191"/>
    <mergeCell ref="D190:E191"/>
    <mergeCell ref="F190:F191"/>
    <mergeCell ref="G190:G191"/>
    <mergeCell ref="H190:H191"/>
    <mergeCell ref="C190:C191"/>
    <mergeCell ref="C188:C189"/>
    <mergeCell ref="A192:A193"/>
    <mergeCell ref="D192:E193"/>
    <mergeCell ref="F192:F193"/>
    <mergeCell ref="G192:G193"/>
    <mergeCell ref="I192:J193"/>
    <mergeCell ref="C192:C193"/>
    <mergeCell ref="I196:J197"/>
    <mergeCell ref="M196:N197"/>
    <mergeCell ref="O196:P197"/>
    <mergeCell ref="M192:N193"/>
    <mergeCell ref="O192:P193"/>
    <mergeCell ref="A194:A195"/>
    <mergeCell ref="D194:E195"/>
    <mergeCell ref="F194:F195"/>
    <mergeCell ref="G194:G195"/>
    <mergeCell ref="A196:A197"/>
    <mergeCell ref="D196:E197"/>
    <mergeCell ref="F196:F197"/>
    <mergeCell ref="G196:G197"/>
    <mergeCell ref="H196:H197"/>
    <mergeCell ref="C196:C197"/>
    <mergeCell ref="O194:P195"/>
    <mergeCell ref="C194:C195"/>
    <mergeCell ref="I194:J195"/>
    <mergeCell ref="A198:A199"/>
    <mergeCell ref="D198:E199"/>
    <mergeCell ref="F198:F199"/>
    <mergeCell ref="G198:G199"/>
    <mergeCell ref="H198:H199"/>
    <mergeCell ref="C198:C199"/>
    <mergeCell ref="A200:A201"/>
    <mergeCell ref="D200:E201"/>
    <mergeCell ref="F200:F201"/>
    <mergeCell ref="G200:G201"/>
    <mergeCell ref="H200:H201"/>
    <mergeCell ref="K202:L203"/>
    <mergeCell ref="C202:C203"/>
    <mergeCell ref="I202:J203"/>
    <mergeCell ref="O202:P203"/>
    <mergeCell ref="C200:C201"/>
    <mergeCell ref="I198:J199"/>
    <mergeCell ref="M198:N199"/>
    <mergeCell ref="O198:P199"/>
    <mergeCell ref="I200:J201"/>
    <mergeCell ref="K200:L201"/>
    <mergeCell ref="K198:L199"/>
    <mergeCell ref="O200:P201"/>
    <mergeCell ref="A205:P214"/>
    <mergeCell ref="A215:P215"/>
    <mergeCell ref="A178:A179"/>
    <mergeCell ref="A174:A175"/>
    <mergeCell ref="C174:C175"/>
    <mergeCell ref="D178:E179"/>
    <mergeCell ref="H174:H175"/>
    <mergeCell ref="D180:E181"/>
    <mergeCell ref="C178:C179"/>
    <mergeCell ref="F180:F181"/>
    <mergeCell ref="F174:F175"/>
    <mergeCell ref="G174:G175"/>
    <mergeCell ref="G178:G179"/>
    <mergeCell ref="C180:C181"/>
    <mergeCell ref="D174:E175"/>
    <mergeCell ref="H178:H179"/>
    <mergeCell ref="H176:H177"/>
    <mergeCell ref="A202:A203"/>
    <mergeCell ref="D202:E203"/>
    <mergeCell ref="F202:F203"/>
    <mergeCell ref="G202:G203"/>
    <mergeCell ref="H202:H203"/>
    <mergeCell ref="M202:N203"/>
    <mergeCell ref="M200:N201"/>
    <mergeCell ref="O24:P25"/>
    <mergeCell ref="I28:J29"/>
    <mergeCell ref="K24:L25"/>
    <mergeCell ref="K26:L27"/>
    <mergeCell ref="K28:L29"/>
    <mergeCell ref="I24:J25"/>
    <mergeCell ref="O30:P31"/>
    <mergeCell ref="M36:N37"/>
    <mergeCell ref="M38:N39"/>
    <mergeCell ref="K30:L31"/>
    <mergeCell ref="K34:L35"/>
    <mergeCell ref="M32:N33"/>
    <mergeCell ref="I36:J37"/>
    <mergeCell ref="O36:P37"/>
    <mergeCell ref="O32:P33"/>
    <mergeCell ref="O38:P39"/>
    <mergeCell ref="K36:L37"/>
    <mergeCell ref="K38:L39"/>
    <mergeCell ref="O34:P35"/>
    <mergeCell ref="M26:N27"/>
    <mergeCell ref="M28:N29"/>
    <mergeCell ref="M30:N31"/>
    <mergeCell ref="O26:P27"/>
    <mergeCell ref="O28:P29"/>
    <mergeCell ref="F38:F39"/>
    <mergeCell ref="F32:F33"/>
    <mergeCell ref="C34:C35"/>
    <mergeCell ref="D32:E33"/>
    <mergeCell ref="F40:F41"/>
    <mergeCell ref="D34:E35"/>
    <mergeCell ref="C38:C39"/>
    <mergeCell ref="D38:E39"/>
    <mergeCell ref="I40:J41"/>
    <mergeCell ref="I32:J33"/>
    <mergeCell ref="H32:H33"/>
    <mergeCell ref="I38:J39"/>
    <mergeCell ref="H38:H39"/>
    <mergeCell ref="D40:E41"/>
    <mergeCell ref="G38:G39"/>
    <mergeCell ref="G32:G33"/>
    <mergeCell ref="H36:H37"/>
    <mergeCell ref="K40:L41"/>
    <mergeCell ref="C140:C141"/>
    <mergeCell ref="C146:C147"/>
    <mergeCell ref="C152:C153"/>
    <mergeCell ref="D48:E49"/>
    <mergeCell ref="C76:C77"/>
    <mergeCell ref="C78:C79"/>
    <mergeCell ref="C80:C81"/>
    <mergeCell ref="C82:C83"/>
    <mergeCell ref="C84:C85"/>
    <mergeCell ref="C94:C95"/>
    <mergeCell ref="C88:C89"/>
    <mergeCell ref="I122:J123"/>
    <mergeCell ref="I124:J125"/>
    <mergeCell ref="C96:C97"/>
    <mergeCell ref="D116:H116"/>
    <mergeCell ref="D117:H117"/>
    <mergeCell ref="H98:H99"/>
    <mergeCell ref="G100:G101"/>
    <mergeCell ref="C100:C101"/>
    <mergeCell ref="G144:G145"/>
    <mergeCell ref="H144:H145"/>
    <mergeCell ref="C144:C145"/>
    <mergeCell ref="C126:C127"/>
    <mergeCell ref="A1:M1"/>
    <mergeCell ref="A36:A37"/>
    <mergeCell ref="D36:E37"/>
    <mergeCell ref="F36:F37"/>
    <mergeCell ref="H34:H35"/>
    <mergeCell ref="A34:A35"/>
    <mergeCell ref="D28:E29"/>
    <mergeCell ref="D20:H20"/>
    <mergeCell ref="G28:G29"/>
    <mergeCell ref="I26:J27"/>
    <mergeCell ref="F28:F29"/>
    <mergeCell ref="G36:G37"/>
    <mergeCell ref="F34:F35"/>
    <mergeCell ref="G34:G35"/>
    <mergeCell ref="M34:N35"/>
    <mergeCell ref="I34:J35"/>
    <mergeCell ref="K32:L33"/>
    <mergeCell ref="C30:C31"/>
    <mergeCell ref="C32:C33"/>
    <mergeCell ref="C28:C29"/>
    <mergeCell ref="D21:E21"/>
    <mergeCell ref="D22:E23"/>
    <mergeCell ref="A10:B10"/>
    <mergeCell ref="D16:H16"/>
    <mergeCell ref="G172:G173"/>
    <mergeCell ref="H172:H173"/>
    <mergeCell ref="D172:E173"/>
    <mergeCell ref="C172:C173"/>
    <mergeCell ref="D171:E171"/>
    <mergeCell ref="I128:J129"/>
    <mergeCell ref="O148:P149"/>
    <mergeCell ref="M128:N129"/>
    <mergeCell ref="C150:C151"/>
    <mergeCell ref="A155:P164"/>
    <mergeCell ref="A165:P165"/>
    <mergeCell ref="A172:A173"/>
    <mergeCell ref="A152:A153"/>
    <mergeCell ref="C134:C135"/>
    <mergeCell ref="C136:C137"/>
    <mergeCell ref="C138:C139"/>
    <mergeCell ref="A146:A147"/>
    <mergeCell ref="D146:E147"/>
    <mergeCell ref="F146:F147"/>
    <mergeCell ref="G146:G147"/>
    <mergeCell ref="H146:H147"/>
    <mergeCell ref="I146:J147"/>
    <mergeCell ref="M146:N147"/>
    <mergeCell ref="A150:A151"/>
    <mergeCell ref="D204:H204"/>
    <mergeCell ref="D118:H118"/>
    <mergeCell ref="D166:H166"/>
    <mergeCell ref="D167:H167"/>
    <mergeCell ref="D168:H168"/>
    <mergeCell ref="D120:H120"/>
    <mergeCell ref="H192:H193"/>
    <mergeCell ref="H126:H127"/>
    <mergeCell ref="H194:H195"/>
    <mergeCell ref="G182:G183"/>
    <mergeCell ref="G126:G127"/>
    <mergeCell ref="H152:H153"/>
    <mergeCell ref="F134:F135"/>
    <mergeCell ref="G134:G135"/>
    <mergeCell ref="H148:H149"/>
    <mergeCell ref="G132:G133"/>
    <mergeCell ref="H132:H133"/>
    <mergeCell ref="F124:F125"/>
    <mergeCell ref="F126:F127"/>
    <mergeCell ref="D126:E127"/>
    <mergeCell ref="G180:G181"/>
    <mergeCell ref="F178:F179"/>
    <mergeCell ref="D176:E177"/>
    <mergeCell ref="F176:F177"/>
    <mergeCell ref="O126:P127"/>
    <mergeCell ref="I150:J151"/>
    <mergeCell ref="I134:J135"/>
    <mergeCell ref="I148:J149"/>
    <mergeCell ref="O186:P187"/>
    <mergeCell ref="O174:P175"/>
    <mergeCell ref="M150:N151"/>
    <mergeCell ref="M174:N175"/>
    <mergeCell ref="M171:N171"/>
    <mergeCell ref="O171:P171"/>
    <mergeCell ref="M152:N153"/>
    <mergeCell ref="O150:P151"/>
    <mergeCell ref="O152:P153"/>
    <mergeCell ref="K178:L179"/>
    <mergeCell ref="M176:N177"/>
    <mergeCell ref="O176:P177"/>
    <mergeCell ref="M172:N173"/>
    <mergeCell ref="O172:P173"/>
    <mergeCell ref="K176:L177"/>
    <mergeCell ref="I174:J175"/>
    <mergeCell ref="O128:P129"/>
    <mergeCell ref="M184:N185"/>
    <mergeCell ref="O184:P185"/>
    <mergeCell ref="M186:N187"/>
    <mergeCell ref="M194:N195"/>
    <mergeCell ref="I190:J191"/>
    <mergeCell ref="M190:N191"/>
    <mergeCell ref="I188:J189"/>
    <mergeCell ref="M188:N189"/>
    <mergeCell ref="K188:L189"/>
    <mergeCell ref="K190:L191"/>
    <mergeCell ref="K192:L193"/>
    <mergeCell ref="O190:P191"/>
    <mergeCell ref="O188:P189"/>
  </mergeCells>
  <conditionalFormatting sqref="K22:L53">
    <cfRule type="expression" dxfId="72" priority="792" stopIfTrue="1">
      <formula>AND(D22="PSH",OR(AND(I22=15,K22&gt;6),AND(I22=18,K22&gt;10)))</formula>
    </cfRule>
  </conditionalFormatting>
  <conditionalFormatting sqref="F22:F33 F38:F53">
    <cfRule type="expression" dxfId="71" priority="791" stopIfTrue="1">
      <formula>AND(D22="PSH",OR(F22="NA",F22="Class 'A'",F22="Class I",F22="Class II",F22="Other"))</formula>
    </cfRule>
  </conditionalFormatting>
  <conditionalFormatting sqref="H22:H33 H38:H53">
    <cfRule type="expression" dxfId="70" priority="415" stopIfTrue="1">
      <formula>AND(D22="PSH",H22&lt;&gt;"Pipe",H22&lt;&gt;"")</formula>
    </cfRule>
  </conditionalFormatting>
  <conditionalFormatting sqref="M22 M24 M26 M28 M30 M32 M38 M40 M42 M44 M46 M48 M50 M52">
    <cfRule type="expression" dxfId="69" priority="1285" stopIfTrue="1">
      <formula>AND(D22="PSH",OR(AND(I22=15,M22&gt;6),AND(I22=18,M22&gt;10)))</formula>
    </cfRule>
  </conditionalFormatting>
  <conditionalFormatting sqref="M36">
    <cfRule type="expression" dxfId="68" priority="124" stopIfTrue="1">
      <formula>AND(D36="PSH",OR(AND(I36=15,M36&gt;6),AND(I36=18,M36&gt;10)))</formula>
    </cfRule>
  </conditionalFormatting>
  <conditionalFormatting sqref="F72:F77 F82:F103">
    <cfRule type="expression" dxfId="67" priority="130" stopIfTrue="1">
      <formula>AND(D72="PSH",OR(F72="NA",F72="Class 'A'",F72="Class I",F72="Class II",F72="Other"))</formula>
    </cfRule>
  </conditionalFormatting>
  <conditionalFormatting sqref="F122:F127 F132:F153">
    <cfRule type="expression" dxfId="66" priority="129" stopIfTrue="1">
      <formula>AND(D122="PSH",OR(F122="NA",F122="Class 'A'",F122="Class I",F122="Class II",F122="Other"))</formula>
    </cfRule>
  </conditionalFormatting>
  <conditionalFormatting sqref="F172:F179 F184:F203">
    <cfRule type="expression" dxfId="65" priority="128" stopIfTrue="1">
      <formula>AND(D172="PSH",OR(F172="NA",F172="Class 'A'",F172="Class I",F172="Class II",F172="Other"))</formula>
    </cfRule>
  </conditionalFormatting>
  <conditionalFormatting sqref="H72:H77 H82:H103">
    <cfRule type="expression" dxfId="64" priority="127" stopIfTrue="1">
      <formula>AND(D72="PSH",H72&lt;&gt;"Pipe",H72&lt;&gt;"")</formula>
    </cfRule>
  </conditionalFormatting>
  <conditionalFormatting sqref="H122:H127 H132:H153">
    <cfRule type="expression" dxfId="63" priority="126" stopIfTrue="1">
      <formula>AND(D122="PSH",H122&lt;&gt;"Pipe",H122&lt;&gt;"")</formula>
    </cfRule>
  </conditionalFormatting>
  <conditionalFormatting sqref="H172:H179 H184:H203">
    <cfRule type="expression" dxfId="62" priority="125" stopIfTrue="1">
      <formula>AND(D172="PSH",H172&lt;&gt;"Pipe",H172&lt;&gt;"")</formula>
    </cfRule>
  </conditionalFormatting>
  <conditionalFormatting sqref="F36:F37">
    <cfRule type="expression" dxfId="61" priority="122" stopIfTrue="1">
      <formula>AND(D36="PSH",OR(F36="NA",F36="Class 'A'",F36="Class I",F36="Class II",F36="Other"))</formula>
    </cfRule>
  </conditionalFormatting>
  <conditionalFormatting sqref="H36:H37">
    <cfRule type="expression" dxfId="60" priority="121" stopIfTrue="1">
      <formula>AND(D36="PSH",H36&lt;&gt;"Pipe",H36&lt;&gt;"")</formula>
    </cfRule>
  </conditionalFormatting>
  <conditionalFormatting sqref="M72:N83 M88:N103">
    <cfRule type="cellIs" dxfId="59" priority="65" stopIfTrue="1" operator="greaterThan">
      <formula>4</formula>
    </cfRule>
  </conditionalFormatting>
  <conditionalFormatting sqref="F34:F35">
    <cfRule type="expression" dxfId="58" priority="117" stopIfTrue="1">
      <formula>AND(D34="PSH",OR(F34="NA",F34="Class 'A'",F34="Class I",F34="Class II",F34="Other"))</formula>
    </cfRule>
  </conditionalFormatting>
  <conditionalFormatting sqref="H34:H35">
    <cfRule type="expression" dxfId="57" priority="116" stopIfTrue="1">
      <formula>AND(D34="PSH",H34&lt;&gt;"Pipe",H34&lt;&gt;"")</formula>
    </cfRule>
  </conditionalFormatting>
  <conditionalFormatting sqref="M34">
    <cfRule type="expression" dxfId="56" priority="119" stopIfTrue="1">
      <formula>AND(D34="PSH",OR(AND(I34=15,M34&gt;6),AND(I34=18,M34&gt;10)))</formula>
    </cfRule>
  </conditionalFormatting>
  <conditionalFormatting sqref="M122 M124 M126 M128 M130 M132 M138 M140 M142 M144 M146 M148 M150 M152">
    <cfRule type="expression" dxfId="55" priority="59" stopIfTrue="1">
      <formula>AND(D122="PSH",OR(AND(I122=15,M122&gt;6),AND(I122=18,M122&gt;10)))</formula>
    </cfRule>
  </conditionalFormatting>
  <conditionalFormatting sqref="F78:F81">
    <cfRule type="expression" dxfId="54" priority="111" stopIfTrue="1">
      <formula>AND(D78="PSH",OR(F78="NA",F78="Class 'A'",F78="Class I",F78="Class II",F78="Other"))</formula>
    </cfRule>
  </conditionalFormatting>
  <conditionalFormatting sqref="H78:H81">
    <cfRule type="expression" dxfId="53" priority="110" stopIfTrue="1">
      <formula>AND(D78="PSH",H78&lt;&gt;"Pipe",H78&lt;&gt;"")</formula>
    </cfRule>
  </conditionalFormatting>
  <conditionalFormatting sqref="M86:N87">
    <cfRule type="cellIs" dxfId="52" priority="63" stopIfTrue="1" operator="greaterThan">
      <formula>4</formula>
    </cfRule>
  </conditionalFormatting>
  <conditionalFormatting sqref="F128:F131">
    <cfRule type="expression" dxfId="51" priority="106" stopIfTrue="1">
      <formula>AND(D128="PSH",OR(F128="NA",F128="Class 'A'",F128="Class I",F128="Class II",F128="Other"))</formula>
    </cfRule>
  </conditionalFormatting>
  <conditionalFormatting sqref="H128:H131">
    <cfRule type="expression" dxfId="50" priority="105" stopIfTrue="1">
      <formula>AND(D128="PSH",H128&lt;&gt;"Pipe",H128&lt;&gt;"")</formula>
    </cfRule>
  </conditionalFormatting>
  <conditionalFormatting sqref="F180:F183">
    <cfRule type="expression" dxfId="49" priority="101" stopIfTrue="1">
      <formula>AND(D180="PSH",OR(F180="NA",F180="Class 'A'",F180="Class I",F180="Class II",F180="Other"))</formula>
    </cfRule>
  </conditionalFormatting>
  <conditionalFormatting sqref="H180:H183">
    <cfRule type="expression" dxfId="48" priority="100" stopIfTrue="1">
      <formula>AND(D180="PSH",H180&lt;&gt;"Pipe",H180&lt;&gt;"")</formula>
    </cfRule>
  </conditionalFormatting>
  <conditionalFormatting sqref="M184:N185">
    <cfRule type="cellIs" dxfId="47" priority="39" stopIfTrue="1" operator="greaterThan">
      <formula>4</formula>
    </cfRule>
  </conditionalFormatting>
  <conditionalFormatting sqref="M22:N33 M38:N53">
    <cfRule type="cellIs" dxfId="46" priority="98" stopIfTrue="1" operator="greaterThan">
      <formula>4</formula>
    </cfRule>
  </conditionalFormatting>
  <conditionalFormatting sqref="M36:N37">
    <cfRule type="cellIs" dxfId="45" priority="96" stopIfTrue="1" operator="greaterThan">
      <formula>4</formula>
    </cfRule>
  </conditionalFormatting>
  <conditionalFormatting sqref="M34:N35">
    <cfRule type="cellIs" dxfId="44" priority="94" stopIfTrue="1" operator="greaterThan">
      <formula>4</formula>
    </cfRule>
  </conditionalFormatting>
  <conditionalFormatting sqref="M136">
    <cfRule type="expression" dxfId="43" priority="57" stopIfTrue="1">
      <formula>AND(D136="PSH",OR(AND(I136=15,M136&gt;6),AND(I136=18,M136&gt;10)))</formula>
    </cfRule>
  </conditionalFormatting>
  <conditionalFormatting sqref="M134">
    <cfRule type="expression" dxfId="42" priority="56" stopIfTrue="1">
      <formula>AND(D134="PSH",OR(AND(I134=15,M134&gt;6),AND(I134=18,M134&gt;10)))</formula>
    </cfRule>
  </conditionalFormatting>
  <conditionalFormatting sqref="M122:N133 M138:N153">
    <cfRule type="cellIs" dxfId="41" priority="54" stopIfTrue="1" operator="greaterThan">
      <formula>4</formula>
    </cfRule>
  </conditionalFormatting>
  <conditionalFormatting sqref="M136:N137">
    <cfRule type="cellIs" dxfId="40" priority="52" stopIfTrue="1" operator="greaterThan">
      <formula>4</formula>
    </cfRule>
  </conditionalFormatting>
  <conditionalFormatting sqref="M134:N135">
    <cfRule type="cellIs" dxfId="39" priority="50" stopIfTrue="1" operator="greaterThan">
      <formula>4</formula>
    </cfRule>
  </conditionalFormatting>
  <conditionalFormatting sqref="M72 M74 M76 M78 M80 M82 M88 M90 M92 M94 M96 M98 M100 M102">
    <cfRule type="expression" dxfId="38" priority="70" stopIfTrue="1">
      <formula>AND(D72="PSH",OR(AND(I72=15,M72&gt;6),AND(I72=18,M72&gt;10)))</formula>
    </cfRule>
  </conditionalFormatting>
  <conditionalFormatting sqref="M86">
    <cfRule type="expression" dxfId="37" priority="68" stopIfTrue="1">
      <formula>AND(D86="PSH",OR(AND(I86=15,M86&gt;6),AND(I86=18,M86&gt;10)))</formula>
    </cfRule>
  </conditionalFormatting>
  <conditionalFormatting sqref="M84">
    <cfRule type="expression" dxfId="36" priority="67" stopIfTrue="1">
      <formula>AND(D84="PSH",OR(AND(I84=15,M84&gt;6),AND(I84=18,M84&gt;10)))</formula>
    </cfRule>
  </conditionalFormatting>
  <conditionalFormatting sqref="M84:N85">
    <cfRule type="cellIs" dxfId="35" priority="61" stopIfTrue="1" operator="greaterThan">
      <formula>4</formula>
    </cfRule>
  </conditionalFormatting>
  <conditionalFormatting sqref="M172 M174 M176 M178 M180 M182 M188 M190 M192 M194 M196 M198 M200 M202">
    <cfRule type="expression" dxfId="34" priority="48" stopIfTrue="1">
      <formula>AND(D172="PSH",OR(AND(I172=15,M172&gt;6),AND(I172=18,M172&gt;10)))</formula>
    </cfRule>
  </conditionalFormatting>
  <conditionalFormatting sqref="M186">
    <cfRule type="expression" dxfId="33" priority="46" stopIfTrue="1">
      <formula>AND(D186="PSH",OR(AND(I186=15,M186&gt;6),AND(I186=18,M186&gt;10)))</formula>
    </cfRule>
  </conditionalFormatting>
  <conditionalFormatting sqref="M184">
    <cfRule type="expression" dxfId="32" priority="45" stopIfTrue="1">
      <formula>AND(D184="PSH",OR(AND(I184=15,M184&gt;6),AND(I184=18,M184&gt;10)))</formula>
    </cfRule>
  </conditionalFormatting>
  <conditionalFormatting sqref="M172:N183 M188:N203">
    <cfRule type="cellIs" dxfId="31" priority="43" stopIfTrue="1" operator="greaterThan">
      <formula>4</formula>
    </cfRule>
  </conditionalFormatting>
  <conditionalFormatting sqref="M186:N187">
    <cfRule type="cellIs" dxfId="30" priority="41" stopIfTrue="1" operator="greaterThan">
      <formula>4</formula>
    </cfRule>
  </conditionalFormatting>
  <conditionalFormatting sqref="K72:L103">
    <cfRule type="expression" dxfId="29" priority="10" stopIfTrue="1">
      <formula>AND(D72="PSH",OR(AND(I72=15,K72&gt;6),AND(I72=18,K72&gt;10)))</formula>
    </cfRule>
  </conditionalFormatting>
  <conditionalFormatting sqref="K122:L153">
    <cfRule type="expression" dxfId="28" priority="9" stopIfTrue="1">
      <formula>AND(D122="PSH",OR(AND(I122=15,K122&gt;6),AND(I122=18,K122&gt;10)))</formula>
    </cfRule>
  </conditionalFormatting>
  <conditionalFormatting sqref="K172:L203">
    <cfRule type="expression" dxfId="27" priority="8" stopIfTrue="1">
      <formula>AND(D172="PSH",OR(AND(I172=15,K172&gt;6),AND(I172=18,K172&gt;10)))</formula>
    </cfRule>
  </conditionalFormatting>
  <conditionalFormatting sqref="I22:J53">
    <cfRule type="expression" dxfId="26" priority="7" stopIfTrue="1">
      <formula>AND(D22="PSH",I22&lt;&gt;"",OR(I22&lt;15,I22&gt;18))</formula>
    </cfRule>
  </conditionalFormatting>
  <conditionalFormatting sqref="I72:J103">
    <cfRule type="expression" dxfId="25" priority="3" stopIfTrue="1">
      <formula>AND(D72="PSH",I72&lt;&gt;"",OR(I72&lt;15,I72&gt;18))</formula>
    </cfRule>
  </conditionalFormatting>
  <conditionalFormatting sqref="I122:J153">
    <cfRule type="expression" dxfId="24" priority="2" stopIfTrue="1">
      <formula>AND(D122="PSH",I122&lt;&gt;"",OR(I122&lt;15,I122&gt;18))</formula>
    </cfRule>
  </conditionalFormatting>
  <conditionalFormatting sqref="I172:J203">
    <cfRule type="expression" dxfId="23" priority="1" stopIfTrue="1">
      <formula>AND(D172="PSH",I172&lt;&gt;"",OR(I172&lt;15,I172&gt;18))</formula>
    </cfRule>
  </conditionalFormatting>
  <dataValidations xWindow="654" yWindow="614" count="13">
    <dataValidation allowBlank="1" showInputMessage="1" showErrorMessage="1" promptTitle="Sheet No." prompt="Provide the plan sheet number on which the applicable energy dissipator is shown." sqref="A122:A153 A22:A53 A72:A103 A172:A203" xr:uid="{00000000-0002-0000-0500-000000000000}"/>
    <dataValidation allowBlank="1" showInputMessage="1" showErrorMessage="1" promptTitle="Drainage Area" prompt="Provide the total drainage area flowing to the listed energy dissipator in acres.  " sqref="G22 G24 G26 G28 G30 G32 G38 G40 G42 G44 G46 G48 G50 G52 G122 G124 G126 G132 G134 G136 G138 G140 G142 G144 G146 G148 G150 G152 G72 G74 G76 G82 G84 G86 G88 G90 G92 G94 G96 G98 G100 G102 G172 G174 G176 G178 G184 G186 G188 G190 G192 G194 G196 G198 G200 G202 G36 G34 G78 G80 G128 G130 G180 G182" xr:uid="{00000000-0002-0000-0500-000001000000}"/>
    <dataValidation allowBlank="1" showInputMessage="1" showErrorMessage="1" promptTitle="Q10" prompt="Provide the 10-year storm event peak flow rate flowing into energy dissipator listed." sqref="K72 K74 K76 K78 K80 K82 K88 K90 K92 K94 K22 K24 K122 K124 K26 K28 K30 K32 K38 K40 K42 K44 K46 K48 K50 K52 K36 K34 K126 K128 K130 K132 K138 K140 K142 K144 K146 K148 K150 K152 K136 K134 K96 K98 K100 K102 K86 K84 K172 K174 K176 K178 K180 K182 K188 K190 K192 K194 K196 K198 K200 K202 K186 K184" xr:uid="{00000000-0002-0000-0500-000002000000}"/>
    <dataValidation allowBlank="1" showInputMessage="1" showErrorMessage="1" promptTitle="V10" prompt="Provide the 10-year storm event velocity exiting energy dissipator listed." sqref="M22 M24 M26 M28 M30 M32 M38 M40 M42 M44 M46 M48 M50 M52 M122 M124 M126 M128 M130 M132 M138 M140 M36 M34 M142 M144 M72 M74 M76 M78 M80 M82 M88 M90 M92 M94 M96 M98 M100 M102 M86 M84 M146 M148 M150 M152 M136 M134 M172 M174 M176 M178 M180 M182 M188 M190 M192 M194 M196 M198 M200 M202 M186 M184" xr:uid="{00000000-0002-0000-0500-000003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Energy Dissipator Type" prompt="Provide the energy dissipator type located at the listed station.  Refer to the FHWA HEC-14 for descriptions of types.  " sqref="D22 D24 D26 D28 D30 D32 D38 D40 D42 D44 D46 D48 D50 D52 D72 D74 D76 D82 D84 D86 D88 D90 D92 D94 D96 D98 D100 D102 D122 D124 D126 D132 D134 D136 D138 D140 D142 D144 D146 D148 D150 D152 D172 D174 D176 D178 D184 D186 D188 D190 D192 D194 D196 D198 D200 D202 D36 D34 D78 D80 D128 D130 D180 D182" xr:uid="{00000000-0002-0000-0500-000004000000}">
      <formula1>Dissipator</formula1>
    </dataValidation>
    <dataValidation allowBlank="1" showErrorMessage="1" sqref="A55 A155:A158 A105 A205" xr:uid="{00000000-0002-0000-0500-000005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Riprap Type" prompt="Provide riprap size used in energy dissipator.  Refer to NCDOT Standard Specification 1042 for riprap sizes. Class 'B' riprap should be used with PSHs." sqref="F122:F153 F22:F53 F72:F103 F172:F203" xr:uid="{00000000-0002-0000-0500-000006000000}">
      <formula1>Riprap</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Conveyance Structure" prompt="List the hydraulic structure directly flowing to energy dissipator including equalizer pipes. Generally, PSHs should only be used with &quot;Pipe&quot; conveyances." sqref="H122:H153 H22:H53 H72:H103 H172:H203" xr:uid="{00000000-0002-0000-0500-000007000000}">
      <formula1>"Pipe,Culvert,Ditch"</formula1>
    </dataValidation>
    <dataValidation type="list" errorStyle="information" allowBlank="1" showInputMessage="1" showErrorMessage="1" error="The dropdown list is populated with the water body names entered in the General Project Info sheet. Use these values when possible." promptTitle="Surface Water Body" prompt="Select the water body that the energy diss. is assoc'd with. Drop down values are based on water bodies entered into the Gen'rl Proj Info sheet. If only one water body was listed, that water body will be entered automatically after a Sheet No. is entered." sqref="C72:C103 C22:C53 C122:C153 C172:C203" xr:uid="{00000000-0002-0000-0500-000008000000}">
      <formula1>SurfaceWater</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Associated with Buffer Rules?" prompt="Use the dropdown menu to indicate whether the PSH is associated with buffer rules. If Yes, use the Additional Comments box to explain." sqref="O22:P53 O72:P103 O122:P153 O172:P203" xr:uid="{00000000-0002-0000-0500-000009000000}">
      <formula1>YesNoNA</formula1>
    </dataValidation>
    <dataValidation type="list" errorStyle="warning" allowBlank="1" showInputMessage="1" error="A drop down list of common inputs is available for use. Select &quot;No&quot; to use the drop down list for input; otherwise, select &quot;Yes&quot; to keep the manual entry input." promptTitle="Pipe Dimensions" prompt="If conveyance structure is pipe, select the pipe diameter from the pull down list.  If not listed, manually input the pipe diameter.  For structures other than pipes, dimensions and standard acronyms are to be included, i.e., 2-8x8 RCBC" sqref="I22:J53 I72:J103 I122:J153 I172:J203" xr:uid="{00000000-0002-0000-0500-00000A000000}">
      <formula1>"15,18"</formula1>
    </dataValidation>
    <dataValidation allowBlank="1" showInputMessage="1" showErrorMessage="1" promptTitle="End Location" prompt="Road and Non Road Projects: provide the project station for the downslope end of the energy dissipator (i.e., alignment, station, and right or left; e.g., -L- 12+73 Rt.)." sqref="B22 B24 B26 B28 B30 B32 B34 B36 B38 B40 B42 B44 B46 B48 B50 B52 B72 B74 B76 B78 B80 B82 B84 B86 B88 B90 B92 B94 B96 B98 B100 B102 B122 B124 B126 B128 B130 B132 B134 B136 B138 B140 B142 B144 B146 B148 B150 B152 B172 B174 B176 B178 B180 B182 B184 B186 B188 B190 B192 B194 B196 B198 B200 B202" xr:uid="{00000000-0002-0000-0500-00000B000000}"/>
    <dataValidation allowBlank="1" showInputMessage="1" showErrorMessage="1" promptTitle="End Location" prompt="Road and Non Road Projects: provide coordinates (latitude/longitude, decimal degrees) for the downslope end of the energy dissipator (e.g., 35.764498 / -78.578803)." sqref="B23 B51 B25 B27 B29 B31 B33 B35 B37 B39 B41 B43 B45 B47 B49 B53 B73 B75 B77 B79 B81 B83 B85 B87 B89 B91 B93 B95 B97 B99 B101 B103 B123 B125 B127 B129 B131 B133 B135 B137 B139 B141 B143 B145 B147 B149 B151 B153 B173 B175 B177 B179 B181 B183 B185 B187 B189 B191 B193 B195 B197 B199 B201 B203" xr:uid="{00000000-0002-0000-0500-00000C000000}"/>
  </dataValidations>
  <printOptions horizontalCentered="1"/>
  <pageMargins left="0.3" right="0.3" top="0.75" bottom="0.75" header="0.3" footer="0.3"/>
  <pageSetup scale="74" orientation="landscape" r:id="rId1"/>
  <rowBreaks count="3" manualBreakCount="3">
    <brk id="65" max="16" man="1"/>
    <brk id="115" max="14" man="1"/>
    <brk id="165" max="14"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FFFF99"/>
  </sheetPr>
  <dimension ref="A1:T182"/>
  <sheetViews>
    <sheetView view="pageBreakPreview" topLeftCell="A9" zoomScaleNormal="100" zoomScaleSheetLayoutView="100" workbookViewId="0">
      <selection activeCell="C46" sqref="C46:C47"/>
    </sheetView>
  </sheetViews>
  <sheetFormatPr defaultRowHeight="12.75" x14ac:dyDescent="0.2"/>
  <cols>
    <col min="1" max="1" width="9.42578125" style="12" customWidth="1"/>
    <col min="2" max="2" width="30.42578125" style="12" customWidth="1"/>
    <col min="3" max="3" width="12" style="12" customWidth="1"/>
    <col min="4" max="4" width="18.28515625" style="12" customWidth="1"/>
    <col min="5" max="6" width="12.7109375" style="12" customWidth="1"/>
    <col min="7" max="7" width="21.140625" style="12" customWidth="1"/>
    <col min="8" max="8" width="8.42578125" style="12" customWidth="1"/>
    <col min="9" max="9" width="6.42578125" style="12" customWidth="1"/>
    <col min="10" max="10" width="9.85546875" style="12" customWidth="1"/>
    <col min="11" max="11" width="7.42578125" style="12" customWidth="1"/>
    <col min="12" max="12" width="9.7109375" style="12" customWidth="1"/>
    <col min="13" max="13" width="7" style="12" customWidth="1"/>
    <col min="14" max="15" width="7.7109375" style="12" customWidth="1"/>
    <col min="16" max="18" width="9.140625" style="1"/>
    <col min="19" max="19" width="22" style="1" bestFit="1" customWidth="1"/>
    <col min="20" max="16384" width="9.140625" style="1"/>
  </cols>
  <sheetData>
    <row r="1" spans="1:20" ht="18" customHeight="1" thickBot="1" x14ac:dyDescent="0.25">
      <c r="A1" s="531" t="s">
        <v>624</v>
      </c>
      <c r="B1" s="531"/>
      <c r="C1" s="531"/>
      <c r="D1" s="531"/>
      <c r="E1" s="531"/>
      <c r="F1" s="531"/>
      <c r="G1" s="531"/>
      <c r="H1" s="531"/>
      <c r="I1" s="531"/>
      <c r="J1" s="531"/>
      <c r="K1" s="531"/>
      <c r="L1" s="531"/>
      <c r="M1" s="531"/>
      <c r="N1" s="531"/>
      <c r="O1" s="531"/>
      <c r="S1" s="7" t="s">
        <v>768</v>
      </c>
      <c r="T1" s="197">
        <f>'PSHs, Energy Diss.'!S3</f>
        <v>8</v>
      </c>
    </row>
    <row r="2" spans="1:20" ht="15" customHeight="1" x14ac:dyDescent="0.2">
      <c r="A2" s="698" t="s">
        <v>156</v>
      </c>
      <c r="B2" s="699"/>
      <c r="C2" s="630" t="s">
        <v>625</v>
      </c>
      <c r="D2" s="630"/>
      <c r="E2" s="630"/>
      <c r="F2" s="630"/>
      <c r="G2" s="630"/>
      <c r="H2" s="630"/>
      <c r="I2" s="630"/>
      <c r="J2" s="630"/>
      <c r="K2" s="630"/>
      <c r="L2" s="630"/>
      <c r="M2" s="630"/>
      <c r="N2" s="630"/>
      <c r="O2" s="631"/>
      <c r="S2" s="1" t="s">
        <v>766</v>
      </c>
      <c r="T2" s="1">
        <f>COUNT(M33,M84,M135)</f>
        <v>0</v>
      </c>
    </row>
    <row r="3" spans="1:20" ht="15" customHeight="1" x14ac:dyDescent="0.2">
      <c r="A3" s="700"/>
      <c r="B3" s="701"/>
      <c r="C3" s="632" t="s">
        <v>514</v>
      </c>
      <c r="D3" s="632"/>
      <c r="E3" s="632"/>
      <c r="F3" s="632"/>
      <c r="G3" s="632"/>
      <c r="H3" s="632"/>
      <c r="I3" s="632"/>
      <c r="J3" s="632"/>
      <c r="K3" s="632"/>
      <c r="L3" s="632"/>
      <c r="M3" s="632"/>
      <c r="N3" s="632"/>
      <c r="O3" s="633"/>
      <c r="S3" s="1" t="s">
        <v>767</v>
      </c>
      <c r="T3" s="197">
        <f>T2+T1</f>
        <v>8</v>
      </c>
    </row>
    <row r="4" spans="1:20" ht="15" customHeight="1" x14ac:dyDescent="0.2">
      <c r="A4" s="700"/>
      <c r="B4" s="701"/>
      <c r="C4" s="632" t="s">
        <v>412</v>
      </c>
      <c r="D4" s="632"/>
      <c r="E4" s="632"/>
      <c r="F4" s="632"/>
      <c r="G4" s="632"/>
      <c r="H4" s="632"/>
      <c r="I4" s="632"/>
      <c r="J4" s="632"/>
      <c r="K4" s="632"/>
      <c r="L4" s="632"/>
      <c r="M4" s="632"/>
      <c r="N4" s="632"/>
      <c r="O4" s="633"/>
    </row>
    <row r="5" spans="1:20" ht="15" customHeight="1" x14ac:dyDescent="0.2">
      <c r="A5" s="700"/>
      <c r="B5" s="701"/>
      <c r="C5" s="632" t="s">
        <v>413</v>
      </c>
      <c r="D5" s="632"/>
      <c r="E5" s="632"/>
      <c r="F5" s="632"/>
      <c r="G5" s="632"/>
      <c r="H5" s="632"/>
      <c r="I5" s="632"/>
      <c r="J5" s="632"/>
      <c r="K5" s="632"/>
      <c r="L5" s="632"/>
      <c r="M5" s="632"/>
      <c r="N5" s="632"/>
      <c r="O5" s="633"/>
    </row>
    <row r="6" spans="1:20" ht="15" customHeight="1" x14ac:dyDescent="0.2">
      <c r="A6" s="700"/>
      <c r="B6" s="701"/>
      <c r="C6" s="632" t="s">
        <v>414</v>
      </c>
      <c r="D6" s="632"/>
      <c r="E6" s="632"/>
      <c r="F6" s="632"/>
      <c r="G6" s="632"/>
      <c r="H6" s="632"/>
      <c r="I6" s="632"/>
      <c r="J6" s="632"/>
      <c r="K6" s="632"/>
      <c r="L6" s="632"/>
      <c r="M6" s="632"/>
      <c r="N6" s="632"/>
      <c r="O6" s="633"/>
    </row>
    <row r="7" spans="1:20" ht="15" customHeight="1" x14ac:dyDescent="0.2">
      <c r="A7" s="700"/>
      <c r="B7" s="701"/>
      <c r="C7" s="632" t="s">
        <v>415</v>
      </c>
      <c r="D7" s="632"/>
      <c r="E7" s="632"/>
      <c r="F7" s="632"/>
      <c r="G7" s="632"/>
      <c r="H7" s="632"/>
      <c r="I7" s="632"/>
      <c r="J7" s="632"/>
      <c r="K7" s="632"/>
      <c r="L7" s="632"/>
      <c r="M7" s="632"/>
      <c r="N7" s="632"/>
      <c r="O7" s="633"/>
    </row>
    <row r="8" spans="1:20" ht="15" customHeight="1" thickBot="1" x14ac:dyDescent="0.25">
      <c r="A8" s="702"/>
      <c r="B8" s="703"/>
      <c r="C8" s="639" t="s">
        <v>509</v>
      </c>
      <c r="D8" s="639"/>
      <c r="E8" s="639"/>
      <c r="F8" s="639"/>
      <c r="G8" s="639"/>
      <c r="H8" s="639"/>
      <c r="I8" s="639"/>
      <c r="J8" s="639"/>
      <c r="K8" s="639"/>
      <c r="L8" s="639"/>
      <c r="M8" s="639"/>
      <c r="N8" s="639"/>
      <c r="O8" s="640"/>
    </row>
    <row r="9" spans="1:20" ht="15" customHeight="1" x14ac:dyDescent="0.2">
      <c r="A9" s="691" t="s">
        <v>112</v>
      </c>
      <c r="B9" s="692"/>
      <c r="C9" s="630" t="s">
        <v>510</v>
      </c>
      <c r="D9" s="630"/>
      <c r="E9" s="630"/>
      <c r="F9" s="630"/>
      <c r="G9" s="630"/>
      <c r="H9" s="630"/>
      <c r="I9" s="630"/>
      <c r="J9" s="630"/>
      <c r="K9" s="630"/>
      <c r="L9" s="630"/>
      <c r="M9" s="630"/>
      <c r="N9" s="630"/>
      <c r="O9" s="631"/>
    </row>
    <row r="10" spans="1:20" ht="15" customHeight="1" x14ac:dyDescent="0.2">
      <c r="A10" s="693"/>
      <c r="B10" s="694"/>
      <c r="C10" s="632" t="s">
        <v>416</v>
      </c>
      <c r="D10" s="632"/>
      <c r="E10" s="632"/>
      <c r="F10" s="632"/>
      <c r="G10" s="632"/>
      <c r="H10" s="632"/>
      <c r="I10" s="632"/>
      <c r="J10" s="632"/>
      <c r="K10" s="632"/>
      <c r="L10" s="632"/>
      <c r="M10" s="632"/>
      <c r="N10" s="632"/>
      <c r="O10" s="633"/>
    </row>
    <row r="11" spans="1:20" ht="15" customHeight="1" x14ac:dyDescent="0.2">
      <c r="A11" s="693"/>
      <c r="B11" s="694"/>
      <c r="C11" s="632" t="s">
        <v>628</v>
      </c>
      <c r="D11" s="632"/>
      <c r="E11" s="632"/>
      <c r="F11" s="632"/>
      <c r="G11" s="632"/>
      <c r="H11" s="632"/>
      <c r="I11" s="632"/>
      <c r="J11" s="632"/>
      <c r="K11" s="632"/>
      <c r="L11" s="632"/>
      <c r="M11" s="632"/>
      <c r="N11" s="632"/>
      <c r="O11" s="633"/>
    </row>
    <row r="12" spans="1:20" ht="15" customHeight="1" x14ac:dyDescent="0.2">
      <c r="A12" s="693"/>
      <c r="B12" s="694"/>
      <c r="C12" s="632" t="s">
        <v>417</v>
      </c>
      <c r="D12" s="632"/>
      <c r="E12" s="632"/>
      <c r="F12" s="632"/>
      <c r="G12" s="632"/>
      <c r="H12" s="632"/>
      <c r="I12" s="632"/>
      <c r="J12" s="632"/>
      <c r="K12" s="632"/>
      <c r="L12" s="632"/>
      <c r="M12" s="632"/>
      <c r="N12" s="632"/>
      <c r="O12" s="633"/>
    </row>
    <row r="13" spans="1:20" ht="15" customHeight="1" x14ac:dyDescent="0.2">
      <c r="A13" s="693"/>
      <c r="B13" s="694"/>
      <c r="C13" s="632" t="s">
        <v>418</v>
      </c>
      <c r="D13" s="632"/>
      <c r="E13" s="632"/>
      <c r="F13" s="632"/>
      <c r="G13" s="632"/>
      <c r="H13" s="632"/>
      <c r="I13" s="632"/>
      <c r="J13" s="632"/>
      <c r="K13" s="632"/>
      <c r="L13" s="632"/>
      <c r="M13" s="632"/>
      <c r="N13" s="632"/>
      <c r="O13" s="633"/>
    </row>
    <row r="14" spans="1:20" ht="15" customHeight="1" thickBot="1" x14ac:dyDescent="0.25">
      <c r="A14" s="695"/>
      <c r="B14" s="696"/>
      <c r="C14" s="639" t="s">
        <v>419</v>
      </c>
      <c r="D14" s="639"/>
      <c r="E14" s="639"/>
      <c r="F14" s="639"/>
      <c r="G14" s="639"/>
      <c r="H14" s="639"/>
      <c r="I14" s="639"/>
      <c r="J14" s="639"/>
      <c r="K14" s="639"/>
      <c r="L14" s="639"/>
      <c r="M14" s="639"/>
      <c r="N14" s="639"/>
      <c r="O14" s="640"/>
    </row>
    <row r="15" spans="1:20" ht="15" customHeight="1" x14ac:dyDescent="0.2">
      <c r="A15" s="698" t="s">
        <v>113</v>
      </c>
      <c r="B15" s="699"/>
      <c r="C15" s="630" t="s">
        <v>511</v>
      </c>
      <c r="D15" s="630"/>
      <c r="E15" s="630"/>
      <c r="F15" s="630"/>
      <c r="G15" s="630"/>
      <c r="H15" s="630"/>
      <c r="I15" s="630"/>
      <c r="J15" s="630"/>
      <c r="K15" s="630"/>
      <c r="L15" s="630"/>
      <c r="M15" s="630"/>
      <c r="N15" s="630"/>
      <c r="O15" s="631"/>
    </row>
    <row r="16" spans="1:20" ht="15" customHeight="1" x14ac:dyDescent="0.2">
      <c r="A16" s="700"/>
      <c r="B16" s="701"/>
      <c r="C16" s="632" t="s">
        <v>446</v>
      </c>
      <c r="D16" s="632"/>
      <c r="E16" s="632"/>
      <c r="F16" s="632"/>
      <c r="G16" s="632"/>
      <c r="H16" s="632"/>
      <c r="I16" s="632"/>
      <c r="J16" s="632"/>
      <c r="K16" s="632"/>
      <c r="L16" s="632"/>
      <c r="M16" s="632"/>
      <c r="N16" s="632"/>
      <c r="O16" s="633"/>
    </row>
    <row r="17" spans="1:16" ht="15" customHeight="1" x14ac:dyDescent="0.2">
      <c r="A17" s="700"/>
      <c r="B17" s="701"/>
      <c r="C17" s="632" t="s">
        <v>426</v>
      </c>
      <c r="D17" s="632"/>
      <c r="E17" s="632"/>
      <c r="F17" s="632"/>
      <c r="G17" s="632"/>
      <c r="H17" s="632"/>
      <c r="I17" s="632"/>
      <c r="J17" s="632"/>
      <c r="K17" s="632"/>
      <c r="L17" s="632"/>
      <c r="M17" s="632"/>
      <c r="N17" s="632"/>
      <c r="O17" s="633"/>
    </row>
    <row r="18" spans="1:16" ht="15" customHeight="1" x14ac:dyDescent="0.2">
      <c r="A18" s="700"/>
      <c r="B18" s="701"/>
      <c r="C18" s="632" t="s">
        <v>501</v>
      </c>
      <c r="D18" s="632"/>
      <c r="E18" s="632"/>
      <c r="F18" s="632"/>
      <c r="G18" s="632"/>
      <c r="H18" s="632"/>
      <c r="I18" s="632"/>
      <c r="J18" s="632"/>
      <c r="K18" s="632"/>
      <c r="L18" s="632"/>
      <c r="M18" s="632"/>
      <c r="N18" s="632"/>
      <c r="O18" s="633"/>
    </row>
    <row r="19" spans="1:16" ht="15" customHeight="1" x14ac:dyDescent="0.2">
      <c r="A19" s="700"/>
      <c r="B19" s="701"/>
      <c r="C19" s="632" t="s">
        <v>443</v>
      </c>
      <c r="D19" s="632"/>
      <c r="E19" s="632"/>
      <c r="F19" s="632"/>
      <c r="G19" s="632"/>
      <c r="H19" s="632"/>
      <c r="I19" s="632"/>
      <c r="J19" s="632"/>
      <c r="K19" s="632"/>
      <c r="L19" s="632"/>
      <c r="M19" s="632"/>
      <c r="N19" s="632"/>
      <c r="O19" s="633"/>
    </row>
    <row r="20" spans="1:16" ht="15" customHeight="1" x14ac:dyDescent="0.2">
      <c r="A20" s="700"/>
      <c r="B20" s="701"/>
      <c r="C20" s="632" t="s">
        <v>445</v>
      </c>
      <c r="D20" s="632"/>
      <c r="E20" s="632"/>
      <c r="F20" s="632"/>
      <c r="G20" s="632"/>
      <c r="H20" s="632"/>
      <c r="I20" s="632"/>
      <c r="J20" s="632"/>
      <c r="K20" s="632"/>
      <c r="L20" s="632"/>
      <c r="M20" s="632"/>
      <c r="N20" s="632"/>
      <c r="O20" s="633"/>
    </row>
    <row r="21" spans="1:16" ht="15" customHeight="1" x14ac:dyDescent="0.2">
      <c r="A21" s="700"/>
      <c r="B21" s="701"/>
      <c r="C21" s="632" t="s">
        <v>444</v>
      </c>
      <c r="D21" s="632"/>
      <c r="E21" s="632"/>
      <c r="F21" s="632"/>
      <c r="G21" s="632"/>
      <c r="H21" s="632"/>
      <c r="I21" s="632"/>
      <c r="J21" s="632"/>
      <c r="K21" s="632"/>
      <c r="L21" s="632"/>
      <c r="M21" s="632"/>
      <c r="N21" s="632"/>
      <c r="O21" s="633"/>
    </row>
    <row r="22" spans="1:16" ht="15" customHeight="1" x14ac:dyDescent="0.2">
      <c r="A22" s="700"/>
      <c r="B22" s="701"/>
      <c r="C22" s="632" t="s">
        <v>427</v>
      </c>
      <c r="D22" s="632"/>
      <c r="E22" s="632"/>
      <c r="F22" s="632"/>
      <c r="G22" s="632"/>
      <c r="H22" s="632"/>
      <c r="I22" s="632"/>
      <c r="J22" s="632"/>
      <c r="K22" s="632"/>
      <c r="L22" s="632"/>
      <c r="M22" s="632"/>
      <c r="N22" s="632"/>
      <c r="O22" s="633"/>
    </row>
    <row r="23" spans="1:16" ht="15" customHeight="1" x14ac:dyDescent="0.2">
      <c r="A23" s="700"/>
      <c r="B23" s="701"/>
      <c r="C23" s="632" t="s">
        <v>502</v>
      </c>
      <c r="D23" s="632"/>
      <c r="E23" s="632"/>
      <c r="F23" s="632"/>
      <c r="G23" s="632"/>
      <c r="H23" s="632"/>
      <c r="I23" s="632"/>
      <c r="J23" s="632"/>
      <c r="K23" s="632"/>
      <c r="L23" s="632"/>
      <c r="M23" s="632"/>
      <c r="N23" s="632"/>
      <c r="O23" s="633"/>
    </row>
    <row r="24" spans="1:16" ht="39.75" customHeight="1" thickBot="1" x14ac:dyDescent="0.25">
      <c r="A24" s="702"/>
      <c r="B24" s="703"/>
      <c r="C24" s="634" t="s">
        <v>503</v>
      </c>
      <c r="D24" s="634"/>
      <c r="E24" s="634"/>
      <c r="F24" s="634"/>
      <c r="G24" s="634"/>
      <c r="H24" s="634"/>
      <c r="I24" s="634"/>
      <c r="J24" s="634"/>
      <c r="K24" s="634"/>
      <c r="L24" s="634"/>
      <c r="M24" s="634"/>
      <c r="N24" s="634"/>
      <c r="O24" s="635"/>
    </row>
    <row r="25" spans="1:16" ht="15" customHeight="1" x14ac:dyDescent="0.2">
      <c r="A25" s="1"/>
      <c r="B25" s="1"/>
      <c r="C25" s="1"/>
      <c r="D25" s="1"/>
      <c r="E25" s="1"/>
      <c r="F25" s="1"/>
      <c r="G25" s="1"/>
      <c r="H25" s="1"/>
      <c r="I25" s="1"/>
      <c r="J25" s="1"/>
      <c r="K25" s="1"/>
      <c r="L25" s="1"/>
      <c r="M25" s="1"/>
      <c r="N25" s="1"/>
      <c r="O25" s="43"/>
    </row>
    <row r="26" spans="1:16" ht="62.25" customHeight="1" x14ac:dyDescent="0.2">
      <c r="A26" s="697" t="s">
        <v>789</v>
      </c>
      <c r="B26" s="697"/>
      <c r="C26" s="697"/>
      <c r="D26" s="697"/>
      <c r="E26" s="697"/>
      <c r="F26" s="697"/>
      <c r="G26" s="697"/>
      <c r="H26" s="697"/>
      <c r="I26" s="697"/>
      <c r="J26" s="697"/>
      <c r="K26" s="697"/>
      <c r="L26" s="697"/>
      <c r="M26" s="697"/>
      <c r="N26" s="697"/>
      <c r="O26" s="43"/>
    </row>
    <row r="27" spans="1:16" ht="41.25" customHeight="1" x14ac:dyDescent="0.2">
      <c r="A27" s="407" t="s">
        <v>794</v>
      </c>
      <c r="B27" s="407"/>
      <c r="C27" s="407"/>
      <c r="D27" s="407"/>
      <c r="E27" s="407"/>
      <c r="F27" s="407"/>
      <c r="G27" s="407"/>
      <c r="H27" s="407"/>
      <c r="I27" s="407"/>
      <c r="J27" s="407"/>
      <c r="K27" s="407"/>
      <c r="L27" s="407"/>
      <c r="M27" s="407"/>
      <c r="N27" s="407"/>
      <c r="O27" s="407"/>
    </row>
    <row r="28" spans="1:16" ht="12" customHeight="1" x14ac:dyDescent="0.2">
      <c r="A28" s="623" t="s">
        <v>358</v>
      </c>
      <c r="B28" s="623"/>
      <c r="C28" s="623"/>
      <c r="D28" s="623"/>
      <c r="E28" s="623"/>
      <c r="F28" s="623"/>
      <c r="G28" s="623"/>
      <c r="H28" s="623"/>
      <c r="I28" s="623"/>
      <c r="J28" s="623"/>
      <c r="K28" s="623"/>
      <c r="L28" s="623"/>
      <c r="M28" s="623"/>
      <c r="N28" s="623"/>
      <c r="O28" s="623"/>
    </row>
    <row r="29" spans="1:16" ht="13.5" thickBot="1" x14ac:dyDescent="0.25">
      <c r="A29" s="19"/>
      <c r="B29" s="19"/>
      <c r="C29" s="19"/>
      <c r="D29" s="19"/>
      <c r="E29" s="19"/>
      <c r="F29" s="19"/>
      <c r="G29" s="19"/>
      <c r="H29" s="19"/>
      <c r="I29" s="19"/>
      <c r="J29" s="19"/>
      <c r="K29" s="19"/>
      <c r="L29" s="19"/>
      <c r="M29" s="19"/>
      <c r="N29" s="19"/>
      <c r="O29" s="19"/>
    </row>
    <row r="30" spans="1:16" ht="22.5" customHeight="1" x14ac:dyDescent="0.2">
      <c r="A30" s="88"/>
      <c r="B30" s="89"/>
      <c r="C30" s="89"/>
      <c r="D30" s="409" t="s">
        <v>57</v>
      </c>
      <c r="E30" s="409"/>
      <c r="F30" s="409"/>
      <c r="G30" s="409"/>
      <c r="H30" s="409"/>
      <c r="I30" s="409"/>
      <c r="J30" s="409"/>
      <c r="K30" s="89"/>
      <c r="L30" s="89"/>
      <c r="M30" s="89"/>
      <c r="N30" s="89"/>
      <c r="O30" s="101"/>
    </row>
    <row r="31" spans="1:16" ht="18.75" customHeight="1" x14ac:dyDescent="0.2">
      <c r="A31" s="90"/>
      <c r="B31" s="91"/>
      <c r="C31" s="91"/>
      <c r="D31" s="412" t="s">
        <v>58</v>
      </c>
      <c r="E31" s="412"/>
      <c r="F31" s="412"/>
      <c r="G31" s="412"/>
      <c r="H31" s="412"/>
      <c r="I31" s="412"/>
      <c r="J31" s="412"/>
      <c r="K31" s="91"/>
      <c r="L31" s="91"/>
      <c r="M31" s="91"/>
      <c r="N31" s="91"/>
      <c r="O31" s="102"/>
    </row>
    <row r="32" spans="1:16" ht="27" customHeight="1" thickBot="1" x14ac:dyDescent="0.25">
      <c r="A32" s="34" t="str">
        <f>'General Project Information'!$A$6</f>
        <v>(Version 2.08; Released April 2018)</v>
      </c>
      <c r="B32" s="35"/>
      <c r="C32" s="35"/>
      <c r="D32" s="414" t="s">
        <v>675</v>
      </c>
      <c r="E32" s="414"/>
      <c r="F32" s="414"/>
      <c r="G32" s="414"/>
      <c r="H32" s="414"/>
      <c r="I32" s="414"/>
      <c r="J32" s="414"/>
      <c r="K32" s="35"/>
      <c r="L32" s="35"/>
      <c r="M32" s="35"/>
      <c r="N32" s="35"/>
      <c r="O32" s="36"/>
      <c r="P32" s="2"/>
    </row>
    <row r="33" spans="1:16" x14ac:dyDescent="0.2">
      <c r="A33" s="557" t="s">
        <v>436</v>
      </c>
      <c r="B33" s="558"/>
      <c r="C33" s="149"/>
      <c r="D33" s="121" t="str">
        <f>'General Project Information'!$C$7</f>
        <v>37673.3.GV3</v>
      </c>
      <c r="E33" s="149" t="s">
        <v>438</v>
      </c>
      <c r="F33" s="121" t="str">
        <f>'General Project Information'!$E$7</f>
        <v>R-2721 A</v>
      </c>
      <c r="G33" s="149" t="s">
        <v>0</v>
      </c>
      <c r="H33" s="121" t="str">
        <f>'General Project Information'!$H$7</f>
        <v xml:space="preserve">Wake       </v>
      </c>
      <c r="I33" s="121"/>
      <c r="J33" s="149"/>
      <c r="K33" s="121"/>
      <c r="L33" s="149" t="s">
        <v>55</v>
      </c>
      <c r="M33" s="192" t="str">
        <f>IF(A36&lt;&gt;"",MAX(T1)+1,"")</f>
        <v/>
      </c>
      <c r="N33" s="193" t="s">
        <v>78</v>
      </c>
      <c r="O33" s="127">
        <f>'General Project Information'!$O$7</f>
        <v>10</v>
      </c>
    </row>
    <row r="34" spans="1:16" ht="17.25" customHeight="1" thickBot="1" x14ac:dyDescent="0.25">
      <c r="A34" s="92"/>
      <c r="B34" s="93"/>
      <c r="C34" s="93"/>
      <c r="D34" s="421" t="s">
        <v>475</v>
      </c>
      <c r="E34" s="421"/>
      <c r="F34" s="421"/>
      <c r="G34" s="421"/>
      <c r="H34" s="421"/>
      <c r="I34" s="421"/>
      <c r="J34" s="421"/>
      <c r="K34" s="93"/>
      <c r="L34" s="93"/>
      <c r="M34" s="93"/>
      <c r="N34" s="93"/>
      <c r="O34" s="105"/>
    </row>
    <row r="35" spans="1:16" s="18" customFormat="1" ht="41.25" customHeight="1" x14ac:dyDescent="0.2">
      <c r="A35" s="48" t="s">
        <v>74</v>
      </c>
      <c r="B35" s="52" t="s">
        <v>807</v>
      </c>
      <c r="C35" s="49" t="s">
        <v>648</v>
      </c>
      <c r="D35" s="49" t="s">
        <v>447</v>
      </c>
      <c r="E35" s="49" t="s">
        <v>108</v>
      </c>
      <c r="F35" s="152" t="s">
        <v>491</v>
      </c>
      <c r="G35" s="682" t="s">
        <v>383</v>
      </c>
      <c r="H35" s="683"/>
      <c r="I35" s="683"/>
      <c r="J35" s="683"/>
      <c r="K35" s="684"/>
      <c r="L35" s="682" t="s">
        <v>442</v>
      </c>
      <c r="M35" s="684"/>
      <c r="N35" s="689" t="s">
        <v>769</v>
      </c>
      <c r="O35" s="690"/>
    </row>
    <row r="36" spans="1:16" customFormat="1" ht="12" customHeight="1" x14ac:dyDescent="0.2">
      <c r="A36" s="505"/>
      <c r="B36" s="54"/>
      <c r="C36" s="560" t="str">
        <f>IF(AND(A36&lt;&gt;"",'General Project Information'!$D$27&lt;&gt;"",'General Project Information'!$D$39=""),Picklists!$AH$4,"")</f>
        <v/>
      </c>
      <c r="D36" s="659"/>
      <c r="E36" s="674"/>
      <c r="F36" s="637"/>
      <c r="G36" s="661" t="str">
        <f>IF(D36="Forebay","0.1 inches of runoff from NBUA",IF(D36="Hazardous Spill Basin","2yr, tc=10 min, td= 5 min storm runoff + 1,550 cf   (cf)",IF(D36="Level Spreader","Level Spreader Length (ft)",IF(D36="Other","",""))))</f>
        <v/>
      </c>
      <c r="H36" s="662"/>
      <c r="I36" s="663"/>
      <c r="J36" s="670"/>
      <c r="K36" s="642" t="str">
        <f>IF(G36="","",IF(D36="Hazardous Spill Basin","cf",IF(D36="Level Spreader","ft",IF(D36="Dry Detention Basin","cf",IF(D36="Infiltration Basin","cf",IF(D36="Forebay","cf",""))))))</f>
        <v/>
      </c>
      <c r="L36" s="653"/>
      <c r="M36" s="642" t="str">
        <f>IF(K36="","",K36)</f>
        <v/>
      </c>
      <c r="N36" s="655" t="str">
        <f>IF(D36="","",IF(D36="Level Spreader","","N/A"))</f>
        <v/>
      </c>
      <c r="O36" s="656"/>
    </row>
    <row r="37" spans="1:16" customFormat="1" ht="12" customHeight="1" x14ac:dyDescent="0.2">
      <c r="A37" s="509"/>
      <c r="B37" s="54"/>
      <c r="C37" s="561"/>
      <c r="D37" s="673"/>
      <c r="E37" s="674"/>
      <c r="F37" s="638"/>
      <c r="G37" s="675"/>
      <c r="H37" s="676"/>
      <c r="I37" s="677"/>
      <c r="J37" s="678"/>
      <c r="K37" s="643"/>
      <c r="L37" s="654"/>
      <c r="M37" s="643"/>
      <c r="N37" s="657"/>
      <c r="O37" s="658"/>
    </row>
    <row r="38" spans="1:16" customFormat="1" ht="12" customHeight="1" x14ac:dyDescent="0.2">
      <c r="A38" s="505"/>
      <c r="B38" s="54"/>
      <c r="C38" s="560" t="str">
        <f>IF(AND(A38&lt;&gt;"",'General Project Information'!$D$27&lt;&gt;"",'General Project Information'!$D$39=""),Picklists!$AH$4,"")</f>
        <v/>
      </c>
      <c r="D38" s="659"/>
      <c r="E38" s="674"/>
      <c r="F38" s="637"/>
      <c r="G38" s="661" t="str">
        <f>IF(D38="Forebay","0.1 inches of runoff from NBUA",IF(D38="Hazardous Spill Basin","2yr, tc=10 min, td= 5 min storm runoff + 1,550 cf   (cf)",IF(D38="Level Spreader","Level Spreader Length (ft)",IF(D38="Other","",""))))</f>
        <v/>
      </c>
      <c r="H38" s="662"/>
      <c r="I38" s="663"/>
      <c r="J38" s="670"/>
      <c r="K38" s="642" t="str">
        <f>IF(G38="","",IF(D38="Hazardous Spill Basin","cf",IF(D38="Level Spreader","ft",IF(D38="Dry Detention Basin","cf",IF(D38="Infiltration Basin","cf",IF(D38="Forebay","cf",""))))))</f>
        <v/>
      </c>
      <c r="L38" s="653"/>
      <c r="M38" s="642" t="str">
        <f>IF(K38="","",K38)</f>
        <v/>
      </c>
      <c r="N38" s="655" t="str">
        <f>IF(D38="","",IF(D38="Level Spreader","","N/A"))</f>
        <v/>
      </c>
      <c r="O38" s="656"/>
    </row>
    <row r="39" spans="1:16" customFormat="1" ht="12" customHeight="1" x14ac:dyDescent="0.2">
      <c r="A39" s="509"/>
      <c r="B39" s="54"/>
      <c r="C39" s="561"/>
      <c r="D39" s="673"/>
      <c r="E39" s="674"/>
      <c r="F39" s="638"/>
      <c r="G39" s="675"/>
      <c r="H39" s="676"/>
      <c r="I39" s="677"/>
      <c r="J39" s="678"/>
      <c r="K39" s="643"/>
      <c r="L39" s="654"/>
      <c r="M39" s="643"/>
      <c r="N39" s="657"/>
      <c r="O39" s="658"/>
      <c r="P39" s="27"/>
    </row>
    <row r="40" spans="1:16" customFormat="1" ht="12" customHeight="1" x14ac:dyDescent="0.2">
      <c r="A40" s="505"/>
      <c r="B40" s="54"/>
      <c r="C40" s="560" t="str">
        <f>IF(AND(A40&lt;&gt;"",'General Project Information'!$D$27&lt;&gt;"",'General Project Information'!$D$39=""),Picklists!$AH$4,"")</f>
        <v/>
      </c>
      <c r="D40" s="659"/>
      <c r="E40" s="674"/>
      <c r="F40" s="637"/>
      <c r="G40" s="661" t="str">
        <f>IF(D40="Forebay","0.1 inches of runoff from NBUA",IF(D40="Hazardous Spill Basin","2yr, tc=10 min, td= 5 min storm runoff + 1,550 cf   (cf)",IF(D40="Level Spreader","Level Spreader Length (ft)",IF(D40="Other","",""))))</f>
        <v/>
      </c>
      <c r="H40" s="662"/>
      <c r="I40" s="663"/>
      <c r="J40" s="670"/>
      <c r="K40" s="642" t="str">
        <f>IF(G40="","",IF(D40="Hazardous Spill Basin","cf",IF(D40="Level Spreader","ft",IF(D40="Dry Detention Basin","cf",IF(D40="Infiltration Basin","cf",IF(D40="Forebay","cf",""))))))</f>
        <v/>
      </c>
      <c r="L40" s="653"/>
      <c r="M40" s="642" t="str">
        <f>IF(K40="","",K40)</f>
        <v/>
      </c>
      <c r="N40" s="655" t="str">
        <f>IF(D40="","",IF(D40="Level Spreader","","N/A"))</f>
        <v/>
      </c>
      <c r="O40" s="656"/>
    </row>
    <row r="41" spans="1:16" ht="12" customHeight="1" x14ac:dyDescent="0.2">
      <c r="A41" s="509"/>
      <c r="B41" s="54"/>
      <c r="C41" s="561"/>
      <c r="D41" s="673"/>
      <c r="E41" s="674"/>
      <c r="F41" s="638"/>
      <c r="G41" s="675"/>
      <c r="H41" s="676"/>
      <c r="I41" s="677"/>
      <c r="J41" s="678"/>
      <c r="K41" s="643"/>
      <c r="L41" s="654"/>
      <c r="M41" s="643"/>
      <c r="N41" s="657"/>
      <c r="O41" s="658"/>
    </row>
    <row r="42" spans="1:16" ht="12" customHeight="1" x14ac:dyDescent="0.2">
      <c r="A42" s="505"/>
      <c r="B42" s="54"/>
      <c r="C42" s="560" t="str">
        <f>IF(AND(A42&lt;&gt;"",'General Project Information'!$D$27&lt;&gt;"",'General Project Information'!$D$39=""),Picklists!$AH$4,"")</f>
        <v/>
      </c>
      <c r="D42" s="659"/>
      <c r="E42" s="674"/>
      <c r="F42" s="637"/>
      <c r="G42" s="661" t="str">
        <f>IF(D42="Forebay","0.1 inches of runoff from NBUA",IF(D42="Hazardous Spill Basin","2yr, tc=10 min, td= 5 min storm runoff + 1,550 cf   (cf)",IF(D42="Level Spreader","Level Spreader Length (ft)",IF(D42="Other","",""))))</f>
        <v/>
      </c>
      <c r="H42" s="662"/>
      <c r="I42" s="663"/>
      <c r="J42" s="670"/>
      <c r="K42" s="642" t="str">
        <f>IF(G42="","",IF(D42="Hazardous Spill Basin","cf",IF(D42="Level Spreader","ft",IF(D42="Dry Detention Basin","cf",IF(D42="Infiltration Basin","cf",IF(D42="Forebay","cf",""))))))</f>
        <v/>
      </c>
      <c r="L42" s="653"/>
      <c r="M42" s="642" t="str">
        <f>IF(K42="","",K42)</f>
        <v/>
      </c>
      <c r="N42" s="655" t="str">
        <f>IF(D42="","",IF(D42="Level Spreader","","N/A"))</f>
        <v/>
      </c>
      <c r="O42" s="656"/>
    </row>
    <row r="43" spans="1:16" ht="12" customHeight="1" x14ac:dyDescent="0.2">
      <c r="A43" s="509"/>
      <c r="B43" s="54"/>
      <c r="C43" s="561"/>
      <c r="D43" s="673"/>
      <c r="E43" s="674"/>
      <c r="F43" s="638"/>
      <c r="G43" s="675"/>
      <c r="H43" s="676"/>
      <c r="I43" s="677"/>
      <c r="J43" s="678"/>
      <c r="K43" s="643"/>
      <c r="L43" s="654"/>
      <c r="M43" s="643"/>
      <c r="N43" s="657"/>
      <c r="O43" s="658"/>
    </row>
    <row r="44" spans="1:16" ht="12" customHeight="1" x14ac:dyDescent="0.2">
      <c r="A44" s="505"/>
      <c r="B44" s="54"/>
      <c r="C44" s="560" t="str">
        <f>IF(AND(A44&lt;&gt;"",'General Project Information'!$D$27&lt;&gt;"",'General Project Information'!$D$39=""),Picklists!$AH$4,"")</f>
        <v/>
      </c>
      <c r="D44" s="659"/>
      <c r="E44" s="674"/>
      <c r="F44" s="637"/>
      <c r="G44" s="661" t="str">
        <f>IF(D44="Forebay","0.1 inches of runoff from NBUA",IF(D44="Hazardous Spill Basin","2yr, tc=10 min, td= 5 min storm runoff + 1,550 cf   (cf)",IF(D44="Level Spreader","Level Spreader Length (ft)",IF(D44="Other","",""))))</f>
        <v/>
      </c>
      <c r="H44" s="662"/>
      <c r="I44" s="663"/>
      <c r="J44" s="670"/>
      <c r="K44" s="642" t="str">
        <f>IF(G44="","",IF(D44="Hazardous Spill Basin","cf",IF(D44="Level Spreader","ft",IF(D44="Dry Detention Basin","cf",IF(D44="Infiltration Basin","cf",IF(D44="Forebay","cf",""))))))</f>
        <v/>
      </c>
      <c r="L44" s="653"/>
      <c r="M44" s="642" t="str">
        <f>IF(K44="","",K44)</f>
        <v/>
      </c>
      <c r="N44" s="655" t="str">
        <f>IF(D44="","",IF(D44="Level Spreader","","N/A"))</f>
        <v/>
      </c>
      <c r="O44" s="656"/>
    </row>
    <row r="45" spans="1:16" ht="12" customHeight="1" x14ac:dyDescent="0.2">
      <c r="A45" s="509"/>
      <c r="B45" s="54"/>
      <c r="C45" s="561"/>
      <c r="D45" s="673"/>
      <c r="E45" s="674"/>
      <c r="F45" s="638"/>
      <c r="G45" s="675"/>
      <c r="H45" s="676"/>
      <c r="I45" s="677"/>
      <c r="J45" s="678"/>
      <c r="K45" s="643"/>
      <c r="L45" s="654"/>
      <c r="M45" s="643"/>
      <c r="N45" s="657"/>
      <c r="O45" s="658"/>
    </row>
    <row r="46" spans="1:16" ht="12" customHeight="1" x14ac:dyDescent="0.2">
      <c r="A46" s="505"/>
      <c r="B46" s="54"/>
      <c r="C46" s="560" t="str">
        <f>IF(AND(A46&lt;&gt;"",'General Project Information'!$D$27&lt;&gt;"",'General Project Information'!$D$39=""),Picklists!$AH$4,"")</f>
        <v/>
      </c>
      <c r="D46" s="659"/>
      <c r="E46" s="674"/>
      <c r="F46" s="637"/>
      <c r="G46" s="661" t="str">
        <f>IF(D46="Forebay","0.1 inches of runoff from NBUA",IF(D46="Hazardous Spill Basin","2yr, tc=10 min, td= 5 min storm runoff + 1,550 cf   (cf)",IF(D46="Level Spreader","Level Spreader Length (ft)",IF(D46="Other","",""))))</f>
        <v/>
      </c>
      <c r="H46" s="662"/>
      <c r="I46" s="663"/>
      <c r="J46" s="670"/>
      <c r="K46" s="642" t="str">
        <f>IF(G46="","",IF(D46="Hazardous Spill Basin","cf",IF(D46="Level Spreader","ft",IF(D46="Dry Detention Basin","cf",IF(D46="Infiltration Basin","cf",IF(D46="Forebay","cf",""))))))</f>
        <v/>
      </c>
      <c r="L46" s="653"/>
      <c r="M46" s="642" t="str">
        <f>IF(K46="","",K46)</f>
        <v/>
      </c>
      <c r="N46" s="655" t="str">
        <f>IF(D46="","",IF(D46="Level Spreader","","N/A"))</f>
        <v/>
      </c>
      <c r="O46" s="656"/>
    </row>
    <row r="47" spans="1:16" ht="12" customHeight="1" x14ac:dyDescent="0.2">
      <c r="A47" s="509"/>
      <c r="B47" s="54"/>
      <c r="C47" s="561"/>
      <c r="D47" s="673"/>
      <c r="E47" s="674"/>
      <c r="F47" s="638"/>
      <c r="G47" s="675"/>
      <c r="H47" s="676"/>
      <c r="I47" s="677"/>
      <c r="J47" s="678"/>
      <c r="K47" s="643"/>
      <c r="L47" s="654"/>
      <c r="M47" s="643"/>
      <c r="N47" s="657"/>
      <c r="O47" s="658"/>
    </row>
    <row r="48" spans="1:16" ht="12" customHeight="1" x14ac:dyDescent="0.2">
      <c r="A48" s="505"/>
      <c r="B48" s="54"/>
      <c r="C48" s="560" t="str">
        <f>IF(AND(A48&lt;&gt;"",'General Project Information'!$D$27&lt;&gt;"",'General Project Information'!$D$39=""),Picklists!$AH$4,"")</f>
        <v/>
      </c>
      <c r="D48" s="659"/>
      <c r="E48" s="674"/>
      <c r="F48" s="637"/>
      <c r="G48" s="661" t="str">
        <f>IF(D48="Forebay","0.1 inches of runoff from NBUA",IF(D48="Hazardous Spill Basin","2yr, tc=10 min, td= 5 min storm runoff + 1,550 cf   (cf)",IF(D48="Level Spreader","Level Spreader Length (ft)",IF(D48="Other","",""))))</f>
        <v/>
      </c>
      <c r="H48" s="662"/>
      <c r="I48" s="663"/>
      <c r="J48" s="670"/>
      <c r="K48" s="642" t="str">
        <f>IF(G48="","",IF(D48="Hazardous Spill Basin","cf",IF(D48="Level Spreader","ft",IF(D48="Dry Detention Basin","cf",IF(D48="Infiltration Basin","cf",IF(D48="Forebay","cf",""))))))</f>
        <v/>
      </c>
      <c r="L48" s="653"/>
      <c r="M48" s="642" t="str">
        <f>IF(K48="","",K48)</f>
        <v/>
      </c>
      <c r="N48" s="655" t="str">
        <f>IF(D48="","",IF(D48="Level Spreader","","N/A"))</f>
        <v/>
      </c>
      <c r="O48" s="656"/>
    </row>
    <row r="49" spans="1:15" s="3" customFormat="1" ht="12" customHeight="1" x14ac:dyDescent="0.2">
      <c r="A49" s="509"/>
      <c r="B49" s="54"/>
      <c r="C49" s="561"/>
      <c r="D49" s="673"/>
      <c r="E49" s="674"/>
      <c r="F49" s="638"/>
      <c r="G49" s="675"/>
      <c r="H49" s="676"/>
      <c r="I49" s="677"/>
      <c r="J49" s="678"/>
      <c r="K49" s="643"/>
      <c r="L49" s="654"/>
      <c r="M49" s="643"/>
      <c r="N49" s="657"/>
      <c r="O49" s="658"/>
    </row>
    <row r="50" spans="1:15" ht="12" customHeight="1" x14ac:dyDescent="0.2">
      <c r="A50" s="505"/>
      <c r="B50" s="54"/>
      <c r="C50" s="560" t="str">
        <f>IF(AND(A50&lt;&gt;"",'General Project Information'!$D$27&lt;&gt;"",'General Project Information'!$D$39=""),Picklists!$AH$4,"")</f>
        <v/>
      </c>
      <c r="D50" s="659"/>
      <c r="E50" s="674"/>
      <c r="F50" s="637"/>
      <c r="G50" s="661" t="str">
        <f>IF(D50="Forebay","0.1 inches of runoff from NBUA",IF(D50="Hazardous Spill Basin","2yr, tc=10 min, td= 5 min storm runoff + 1,550 cf   (cf)",IF(D50="Level Spreader","Level Spreader Length (ft)",IF(D50="Other","",""))))</f>
        <v/>
      </c>
      <c r="H50" s="662"/>
      <c r="I50" s="663"/>
      <c r="J50" s="670"/>
      <c r="K50" s="642" t="str">
        <f>IF(G50="","",IF(D50="Hazardous Spill Basin","cf",IF(D50="Level Spreader","ft",IF(D50="Dry Detention Basin","cf",IF(D50="Infiltration Basin","cf",IF(D50="Forebay","cf",""))))))</f>
        <v/>
      </c>
      <c r="L50" s="653"/>
      <c r="M50" s="642" t="str">
        <f>IF(K50="","",K50)</f>
        <v/>
      </c>
      <c r="N50" s="655" t="str">
        <f>IF(D50="","",IF(D50="Level Spreader","","N/A"))</f>
        <v/>
      </c>
      <c r="O50" s="656"/>
    </row>
    <row r="51" spans="1:15" ht="12" customHeight="1" x14ac:dyDescent="0.2">
      <c r="A51" s="509"/>
      <c r="B51" s="54"/>
      <c r="C51" s="561"/>
      <c r="D51" s="673"/>
      <c r="E51" s="674"/>
      <c r="F51" s="638"/>
      <c r="G51" s="675"/>
      <c r="H51" s="676"/>
      <c r="I51" s="677"/>
      <c r="J51" s="678"/>
      <c r="K51" s="643"/>
      <c r="L51" s="654"/>
      <c r="M51" s="643"/>
      <c r="N51" s="657"/>
      <c r="O51" s="658"/>
    </row>
    <row r="52" spans="1:15" ht="12" customHeight="1" x14ac:dyDescent="0.2">
      <c r="A52" s="505"/>
      <c r="B52" s="54"/>
      <c r="C52" s="560" t="str">
        <f>IF(AND(A52&lt;&gt;"",'General Project Information'!$D$27&lt;&gt;"",'General Project Information'!$D$39=""),Picklists!$AH$4,"")</f>
        <v/>
      </c>
      <c r="D52" s="659"/>
      <c r="E52" s="674"/>
      <c r="F52" s="637"/>
      <c r="G52" s="661" t="str">
        <f>IF(D52="Forebay","0.1 inches of runoff from NBUA",IF(D52="Hazardous Spill Basin","2yr, tc=10 min, td= 5 min storm runoff + 1,550 cf   (cf)",IF(D52="Level Spreader","Level Spreader Length (ft)",IF(D52="Other","",""))))</f>
        <v/>
      </c>
      <c r="H52" s="662"/>
      <c r="I52" s="663"/>
      <c r="J52" s="670"/>
      <c r="K52" s="642" t="str">
        <f>IF(G52="","",IF(D52="Hazardous Spill Basin","cf",IF(D52="Level Spreader","ft",IF(D52="Dry Detention Basin","cf",IF(D52="Infiltration Basin","cf",IF(D52="Forebay","cf",""))))))</f>
        <v/>
      </c>
      <c r="L52" s="653"/>
      <c r="M52" s="642" t="str">
        <f>IF(K52="","",K52)</f>
        <v/>
      </c>
      <c r="N52" s="655" t="str">
        <f>IF(D52="","",IF(D52="Level Spreader","","N/A"))</f>
        <v/>
      </c>
      <c r="O52" s="656"/>
    </row>
    <row r="53" spans="1:15" ht="12" customHeight="1" x14ac:dyDescent="0.2">
      <c r="A53" s="509"/>
      <c r="B53" s="54"/>
      <c r="C53" s="561"/>
      <c r="D53" s="673"/>
      <c r="E53" s="674"/>
      <c r="F53" s="638"/>
      <c r="G53" s="675"/>
      <c r="H53" s="676"/>
      <c r="I53" s="677"/>
      <c r="J53" s="678"/>
      <c r="K53" s="643"/>
      <c r="L53" s="654"/>
      <c r="M53" s="643"/>
      <c r="N53" s="657"/>
      <c r="O53" s="658"/>
    </row>
    <row r="54" spans="1:15" ht="12" customHeight="1" x14ac:dyDescent="0.2">
      <c r="A54" s="505"/>
      <c r="B54" s="54"/>
      <c r="C54" s="560" t="str">
        <f>IF(AND(A54&lt;&gt;"",'General Project Information'!$D$27&lt;&gt;"",'General Project Information'!$D$39=""),Picklists!$AH$4,"")</f>
        <v/>
      </c>
      <c r="D54" s="659"/>
      <c r="E54" s="674"/>
      <c r="F54" s="637"/>
      <c r="G54" s="661" t="str">
        <f>IF(D54="Forebay","0.1 inches of runoff from NBUA",IF(D54="Hazardous Spill Basin","2yr, tc=10 min, td= 5 min storm runoff + 1,550 cf   (cf)",IF(D54="Level Spreader","Level Spreader Length (ft)",IF(D54="Other","",""))))</f>
        <v/>
      </c>
      <c r="H54" s="662"/>
      <c r="I54" s="663"/>
      <c r="J54" s="670"/>
      <c r="K54" s="642" t="str">
        <f>IF(G54="","",IF(D54="Hazardous Spill Basin","cf",IF(D54="Level Spreader","ft",IF(D54="Dry Detention Basin","cf",IF(D54="Infiltration Basin","cf",IF(D54="Forebay","cf",""))))))</f>
        <v/>
      </c>
      <c r="L54" s="653"/>
      <c r="M54" s="642" t="str">
        <f>IF(K54="","",K54)</f>
        <v/>
      </c>
      <c r="N54" s="655" t="str">
        <f>IF(D54="","",IF(D54="Level Spreader","","N/A"))</f>
        <v/>
      </c>
      <c r="O54" s="656"/>
    </row>
    <row r="55" spans="1:15" ht="12" customHeight="1" x14ac:dyDescent="0.2">
      <c r="A55" s="509"/>
      <c r="B55" s="54"/>
      <c r="C55" s="561"/>
      <c r="D55" s="673"/>
      <c r="E55" s="674"/>
      <c r="F55" s="638"/>
      <c r="G55" s="675"/>
      <c r="H55" s="676"/>
      <c r="I55" s="677"/>
      <c r="J55" s="678"/>
      <c r="K55" s="643"/>
      <c r="L55" s="654"/>
      <c r="M55" s="643"/>
      <c r="N55" s="657"/>
      <c r="O55" s="658"/>
    </row>
    <row r="56" spans="1:15" ht="12" customHeight="1" x14ac:dyDescent="0.2">
      <c r="A56" s="505"/>
      <c r="B56" s="54"/>
      <c r="C56" s="560" t="str">
        <f>IF(AND(A56&lt;&gt;"",'General Project Information'!$D$27&lt;&gt;"",'General Project Information'!$D$39=""),Picklists!$AH$4,"")</f>
        <v/>
      </c>
      <c r="D56" s="659"/>
      <c r="E56" s="674"/>
      <c r="F56" s="637"/>
      <c r="G56" s="661" t="str">
        <f>IF(D56="Forebay","0.1 inches of runoff from NBUA",IF(D56="Hazardous Spill Basin","2yr, tc=10 min, td= 5 min storm runoff + 1,550 cf   (cf)",IF(D56="Level Spreader","Level Spreader Length (ft)",IF(D56="Other","",""))))</f>
        <v/>
      </c>
      <c r="H56" s="662"/>
      <c r="I56" s="663"/>
      <c r="J56" s="670"/>
      <c r="K56" s="642" t="str">
        <f>IF(G56="","",IF(D56="Hazardous Spill Basin","cf",IF(D56="Level Spreader","ft",IF(D56="Dry Detention Basin","cf",IF(D56="Infiltration Basin","cf",IF(D56="Forebay","cf",""))))))</f>
        <v/>
      </c>
      <c r="L56" s="653"/>
      <c r="M56" s="642" t="str">
        <f>IF(K56="","",K56)</f>
        <v/>
      </c>
      <c r="N56" s="655" t="str">
        <f>IF(D56="","",IF(D56="Level Spreader","","N/A"))</f>
        <v/>
      </c>
      <c r="O56" s="656"/>
    </row>
    <row r="57" spans="1:15" ht="12" customHeight="1" x14ac:dyDescent="0.2">
      <c r="A57" s="509"/>
      <c r="B57" s="54"/>
      <c r="C57" s="561"/>
      <c r="D57" s="673"/>
      <c r="E57" s="674"/>
      <c r="F57" s="638"/>
      <c r="G57" s="675"/>
      <c r="H57" s="676"/>
      <c r="I57" s="677"/>
      <c r="J57" s="678"/>
      <c r="K57" s="643"/>
      <c r="L57" s="654"/>
      <c r="M57" s="643"/>
      <c r="N57" s="657"/>
      <c r="O57" s="658"/>
    </row>
    <row r="58" spans="1:15" ht="12" customHeight="1" x14ac:dyDescent="0.2">
      <c r="A58" s="505"/>
      <c r="B58" s="54"/>
      <c r="C58" s="560" t="str">
        <f>IF(AND(A58&lt;&gt;"",'General Project Information'!$D$27&lt;&gt;"",'General Project Information'!$D$39=""),Picklists!$AH$4,"")</f>
        <v/>
      </c>
      <c r="D58" s="659"/>
      <c r="E58" s="674"/>
      <c r="F58" s="637"/>
      <c r="G58" s="661" t="str">
        <f>IF(D58="Forebay","0.1 inches of runoff from NBUA",IF(D58="Hazardous Spill Basin","2yr, tc=10 min, td= 5 min storm runoff + 1,550 cf   (cf)",IF(D58="Level Spreader","Level Spreader Length (ft)",IF(D58="Other","",""))))</f>
        <v/>
      </c>
      <c r="H58" s="662"/>
      <c r="I58" s="663"/>
      <c r="J58" s="670"/>
      <c r="K58" s="642" t="str">
        <f>IF(G58="","",IF(D58="Hazardous Spill Basin","cf",IF(D58="Level Spreader","ft",IF(D58="Dry Detention Basin","cf",IF(D58="Infiltration Basin","cf",IF(D58="Forebay","cf",""))))))</f>
        <v/>
      </c>
      <c r="L58" s="653"/>
      <c r="M58" s="642" t="str">
        <f>IF(K58="","",K58)</f>
        <v/>
      </c>
      <c r="N58" s="655" t="str">
        <f>IF(D58="","",IF(D58="Level Spreader","","N/A"))</f>
        <v/>
      </c>
      <c r="O58" s="656"/>
    </row>
    <row r="59" spans="1:15" s="3" customFormat="1" ht="12" customHeight="1" x14ac:dyDescent="0.2">
      <c r="A59" s="509"/>
      <c r="B59" s="54"/>
      <c r="C59" s="561"/>
      <c r="D59" s="673"/>
      <c r="E59" s="674"/>
      <c r="F59" s="638"/>
      <c r="G59" s="675"/>
      <c r="H59" s="676"/>
      <c r="I59" s="677"/>
      <c r="J59" s="678"/>
      <c r="K59" s="643"/>
      <c r="L59" s="654"/>
      <c r="M59" s="643"/>
      <c r="N59" s="657"/>
      <c r="O59" s="658"/>
    </row>
    <row r="60" spans="1:15" ht="12" customHeight="1" x14ac:dyDescent="0.2">
      <c r="A60" s="505"/>
      <c r="B60" s="54"/>
      <c r="C60" s="560" t="str">
        <f>IF(AND(A60&lt;&gt;"",'General Project Information'!$D$27&lt;&gt;"",'General Project Information'!$D$39=""),Picklists!$AH$4,"")</f>
        <v/>
      </c>
      <c r="D60" s="659"/>
      <c r="E60" s="674"/>
      <c r="F60" s="637"/>
      <c r="G60" s="661" t="str">
        <f>IF(D60="Forebay","0.1 inches of runoff from NBUA",IF(D60="Hazardous Spill Basin","2yr, tc=10 min, td= 5 min storm runoff + 1,550 cf   (cf)",IF(D60="Level Spreader","Level Spreader Length (ft)",IF(D60="Other","",""))))</f>
        <v/>
      </c>
      <c r="H60" s="662"/>
      <c r="I60" s="663"/>
      <c r="J60" s="670"/>
      <c r="K60" s="642" t="str">
        <f>IF(G60="","",IF(D60="Hazardous Spill Basin","cf",IF(D60="Level Spreader","ft",IF(D60="Dry Detention Basin","cf",IF(D60="Infiltration Basin","cf",IF(D60="Forebay","cf",""))))))</f>
        <v/>
      </c>
      <c r="L60" s="653"/>
      <c r="M60" s="642" t="str">
        <f>IF(K60="","",K60)</f>
        <v/>
      </c>
      <c r="N60" s="655" t="str">
        <f>IF(D60="","",IF(D60="Level Spreader","","N/A"))</f>
        <v/>
      </c>
      <c r="O60" s="656"/>
    </row>
    <row r="61" spans="1:15" ht="12" customHeight="1" x14ac:dyDescent="0.2">
      <c r="A61" s="509"/>
      <c r="B61" s="54"/>
      <c r="C61" s="561"/>
      <c r="D61" s="673"/>
      <c r="E61" s="674"/>
      <c r="F61" s="638"/>
      <c r="G61" s="675"/>
      <c r="H61" s="676"/>
      <c r="I61" s="677"/>
      <c r="J61" s="678"/>
      <c r="K61" s="643"/>
      <c r="L61" s="654"/>
      <c r="M61" s="643"/>
      <c r="N61" s="657"/>
      <c r="O61" s="658"/>
    </row>
    <row r="62" spans="1:15" customFormat="1" ht="12" customHeight="1" x14ac:dyDescent="0.2">
      <c r="A62" s="505"/>
      <c r="B62" s="54"/>
      <c r="C62" s="560" t="str">
        <f>IF(AND(A62&lt;&gt;"",'General Project Information'!$D$27&lt;&gt;"",'General Project Information'!$D$39=""),Picklists!$AH$4,"")</f>
        <v/>
      </c>
      <c r="D62" s="659"/>
      <c r="E62" s="674"/>
      <c r="F62" s="637"/>
      <c r="G62" s="661" t="str">
        <f>IF(D62="Forebay","0.1 inches of runoff from NBUA",IF(D62="Hazardous Spill Basin","2yr, tc=10 min, td= 5 min storm runoff + 1,550 cf   (cf)",IF(D62="Level Spreader","Level Spreader Length (ft)",IF(D62="Other","",""))))</f>
        <v/>
      </c>
      <c r="H62" s="662"/>
      <c r="I62" s="663"/>
      <c r="J62" s="670"/>
      <c r="K62" s="642" t="str">
        <f>IF(G62="","",IF(D62="Hazardous Spill Basin","cf",IF(D62="Level Spreader","ft",IF(D62="Dry Detention Basin","cf",IF(D62="Infiltration Basin","cf",IF(D62="Forebay","cf",""))))))</f>
        <v/>
      </c>
      <c r="L62" s="653"/>
      <c r="M62" s="642" t="str">
        <f>IF(K62="","",K62)</f>
        <v/>
      </c>
      <c r="N62" s="655" t="str">
        <f>IF(D62="","",IF(D62="Level Spreader","","N/A"))</f>
        <v/>
      </c>
      <c r="O62" s="656"/>
    </row>
    <row r="63" spans="1:15" ht="12" customHeight="1" x14ac:dyDescent="0.2">
      <c r="A63" s="509"/>
      <c r="B63" s="54"/>
      <c r="C63" s="561"/>
      <c r="D63" s="673"/>
      <c r="E63" s="674"/>
      <c r="F63" s="638"/>
      <c r="G63" s="675"/>
      <c r="H63" s="676"/>
      <c r="I63" s="677"/>
      <c r="J63" s="678"/>
      <c r="K63" s="643"/>
      <c r="L63" s="654"/>
      <c r="M63" s="643"/>
      <c r="N63" s="657"/>
      <c r="O63" s="658"/>
    </row>
    <row r="64" spans="1:15" ht="12" customHeight="1" x14ac:dyDescent="0.2">
      <c r="A64" s="505"/>
      <c r="B64" s="54"/>
      <c r="C64" s="560" t="str">
        <f>IF(AND(A64&lt;&gt;"",'General Project Information'!$D$27&lt;&gt;"",'General Project Information'!$D$39=""),Picklists!$AH$4,"")</f>
        <v/>
      </c>
      <c r="D64" s="659"/>
      <c r="E64" s="674"/>
      <c r="F64" s="637"/>
      <c r="G64" s="661" t="str">
        <f>IF(D64="Forebay","0.1 inches of runoff from NBUA",IF(D64="Hazardous Spill Basin","2yr, tc=10 min, td= 5 min storm runoff + 1,550 cf   (cf)",IF(D64="Level Spreader","Level Spreader Length (ft)",IF(D64="Other","",""))))</f>
        <v/>
      </c>
      <c r="H64" s="662"/>
      <c r="I64" s="663"/>
      <c r="J64" s="670"/>
      <c r="K64" s="642" t="str">
        <f>IF(G64="","",IF(D64="Hazardous Spill Basin","cf",IF(D64="Level Spreader","ft",IF(D64="Dry Detention Basin","cf",IF(D64="Infiltration Basin","cf",IF(D64="Forebay","cf",""))))))</f>
        <v/>
      </c>
      <c r="L64" s="653"/>
      <c r="M64" s="642" t="str">
        <f>IF(K64="","",K64)</f>
        <v/>
      </c>
      <c r="N64" s="655" t="str">
        <f>IF(D64="","",IF(D64="Level Spreader","","N/A"))</f>
        <v/>
      </c>
      <c r="O64" s="656"/>
    </row>
    <row r="65" spans="1:20" ht="12" customHeight="1" x14ac:dyDescent="0.2">
      <c r="A65" s="509"/>
      <c r="B65" s="54"/>
      <c r="C65" s="561"/>
      <c r="D65" s="673"/>
      <c r="E65" s="674"/>
      <c r="F65" s="638"/>
      <c r="G65" s="675"/>
      <c r="H65" s="676"/>
      <c r="I65" s="677"/>
      <c r="J65" s="678"/>
      <c r="K65" s="643"/>
      <c r="L65" s="654"/>
      <c r="M65" s="643"/>
      <c r="N65" s="657"/>
      <c r="O65" s="658"/>
    </row>
    <row r="66" spans="1:20" ht="12" customHeight="1" x14ac:dyDescent="0.2">
      <c r="A66" s="505"/>
      <c r="B66" s="54"/>
      <c r="C66" s="560" t="str">
        <f>IF(AND(A66&lt;&gt;"",'General Project Information'!$D$27&lt;&gt;"",'General Project Information'!$D$39=""),Picklists!$AH$4,"")</f>
        <v/>
      </c>
      <c r="D66" s="659"/>
      <c r="E66" s="674"/>
      <c r="F66" s="637"/>
      <c r="G66" s="661" t="str">
        <f>IF(D66="Forebay","0.1 inches of runoff from NBUA",IF(D66="Hazardous Spill Basin","2yr, tc=10 min, td= 5 min storm runoff + 1,550 cf   (cf)",IF(D66="Level Spreader","Level Spreader Length (ft)",IF(D66="Other","",""))))</f>
        <v/>
      </c>
      <c r="H66" s="662"/>
      <c r="I66" s="663"/>
      <c r="J66" s="670"/>
      <c r="K66" s="642" t="str">
        <f>IF(G66="","",IF(D66="Hazardous Spill Basin","cf",IF(D66="Level Spreader","ft",IF(D66="Dry Detention Basin","cf",IF(D66="Infiltration Basin","cf",IF(D66="Forebay","cf",""))))))</f>
        <v/>
      </c>
      <c r="L66" s="653"/>
      <c r="M66" s="642" t="str">
        <f>IF(K66="","",K66)</f>
        <v/>
      </c>
      <c r="N66" s="655" t="str">
        <f>IF(D66="","",IF(D66="Level Spreader","","N/A"))</f>
        <v/>
      </c>
      <c r="O66" s="656"/>
    </row>
    <row r="67" spans="1:20" ht="12" customHeight="1" x14ac:dyDescent="0.2">
      <c r="A67" s="509"/>
      <c r="B67" s="54"/>
      <c r="C67" s="561"/>
      <c r="D67" s="673"/>
      <c r="E67" s="674"/>
      <c r="F67" s="638"/>
      <c r="G67" s="675"/>
      <c r="H67" s="676"/>
      <c r="I67" s="677"/>
      <c r="J67" s="678"/>
      <c r="K67" s="643"/>
      <c r="L67" s="654"/>
      <c r="M67" s="643"/>
      <c r="N67" s="657"/>
      <c r="O67" s="658"/>
    </row>
    <row r="68" spans="1:20" ht="12" customHeight="1" x14ac:dyDescent="0.2">
      <c r="A68" s="505"/>
      <c r="B68" s="54"/>
      <c r="C68" s="560" t="str">
        <f>IF(AND(A68&lt;&gt;"",'General Project Information'!$D$27&lt;&gt;"",'General Project Information'!$D$39=""),Picklists!$AH$4,"")</f>
        <v/>
      </c>
      <c r="D68" s="659"/>
      <c r="E68" s="674"/>
      <c r="F68" s="637"/>
      <c r="G68" s="661" t="str">
        <f>IF(D68="Forebay","0.1 inches of runoff from NBUA",IF(D68="Hazardous Spill Basin","2yr, tc=10 min, td= 5 min storm runoff + 1,550 cf   (cf)",IF(D68="Level Spreader","Level Spreader Length (ft)",IF(D68="Other","",""))))</f>
        <v/>
      </c>
      <c r="H68" s="662"/>
      <c r="I68" s="663"/>
      <c r="J68" s="670"/>
      <c r="K68" s="642" t="str">
        <f>IF(G68="","",IF(D68="Hazardous Spill Basin","cf",IF(D68="Level Spreader","ft",IF(D68="Dry Detention Basin","cf",IF(D68="Infiltration Basin","cf",IF(D68="Forebay","cf",""))))))</f>
        <v/>
      </c>
      <c r="L68" s="653"/>
      <c r="M68" s="642" t="str">
        <f>IF(K68="","",K68)</f>
        <v/>
      </c>
      <c r="N68" s="655" t="str">
        <f>IF(D68="","",IF(D68="Level Spreader","","N/A"))</f>
        <v/>
      </c>
      <c r="O68" s="656"/>
    </row>
    <row r="69" spans="1:20" ht="12" customHeight="1" x14ac:dyDescent="0.2">
      <c r="A69" s="509"/>
      <c r="B69" s="54"/>
      <c r="C69" s="561"/>
      <c r="D69" s="673"/>
      <c r="E69" s="674"/>
      <c r="F69" s="638"/>
      <c r="G69" s="675"/>
      <c r="H69" s="676"/>
      <c r="I69" s="677"/>
      <c r="J69" s="678"/>
      <c r="K69" s="643"/>
      <c r="L69" s="654"/>
      <c r="M69" s="643"/>
      <c r="N69" s="657"/>
      <c r="O69" s="658"/>
    </row>
    <row r="70" spans="1:20" ht="12" customHeight="1" x14ac:dyDescent="0.2">
      <c r="A70" s="505"/>
      <c r="B70" s="54"/>
      <c r="C70" s="560" t="str">
        <f>IF(AND(A70&lt;&gt;"",'General Project Information'!$D$27&lt;&gt;"",'General Project Information'!$D$39=""),Picklists!$AH$4,"")</f>
        <v/>
      </c>
      <c r="D70" s="659"/>
      <c r="E70" s="685"/>
      <c r="F70" s="637"/>
      <c r="G70" s="661" t="str">
        <f>IF(D70="Forebay","0.1 inches of runoff from NBUA",IF(D70="Hazardous Spill Basin","2yr, tc=10 min, td= 5 min storm runoff + 1,550 cf   (cf)",IF(D70="Level Spreader","Level Spreader Length (ft)",IF(D70="Other","",""))))</f>
        <v/>
      </c>
      <c r="H70" s="662"/>
      <c r="I70" s="663"/>
      <c r="J70" s="670"/>
      <c r="K70" s="642" t="str">
        <f>IF(G70="","",IF(D70="Hazardous Spill Basin","cf",IF(D70="Level Spreader","ft",IF(D70="Dry Detention Basin","cf",IF(D70="Infiltration Basin","cf",IF(D70="Forebay","cf",""))))))</f>
        <v/>
      </c>
      <c r="L70" s="653"/>
      <c r="M70" s="642" t="str">
        <f>IF(K70="","",K70)</f>
        <v/>
      </c>
      <c r="N70" s="655" t="str">
        <f>IF(D70="","",IF(D70="Level Spreader","","N/A"))</f>
        <v/>
      </c>
      <c r="O70" s="656"/>
    </row>
    <row r="71" spans="1:20" s="3" customFormat="1" ht="12" customHeight="1" thickBot="1" x14ac:dyDescent="0.25">
      <c r="A71" s="568"/>
      <c r="B71" s="138"/>
      <c r="C71" s="610"/>
      <c r="D71" s="660"/>
      <c r="E71" s="686"/>
      <c r="F71" s="641"/>
      <c r="G71" s="664"/>
      <c r="H71" s="665"/>
      <c r="I71" s="666"/>
      <c r="J71" s="671"/>
      <c r="K71" s="672"/>
      <c r="L71" s="669"/>
      <c r="M71" s="672"/>
      <c r="N71" s="667"/>
      <c r="O71" s="668"/>
    </row>
    <row r="72" spans="1:20" s="3" customFormat="1" ht="32.25" customHeight="1" thickBot="1" x14ac:dyDescent="0.25">
      <c r="A72" s="679" t="s">
        <v>793</v>
      </c>
      <c r="B72" s="680"/>
      <c r="C72" s="680"/>
      <c r="D72" s="680"/>
      <c r="E72" s="680"/>
      <c r="F72" s="680"/>
      <c r="G72" s="680"/>
      <c r="H72" s="680"/>
      <c r="I72" s="680"/>
      <c r="J72" s="680"/>
      <c r="K72" s="680"/>
      <c r="L72" s="680"/>
      <c r="M72" s="680"/>
      <c r="N72" s="680"/>
      <c r="O72" s="681"/>
    </row>
    <row r="73" spans="1:20" customFormat="1" ht="15" customHeight="1" x14ac:dyDescent="0.2">
      <c r="A73" s="94"/>
      <c r="B73" s="95"/>
      <c r="C73" s="95"/>
      <c r="D73" s="636" t="s">
        <v>67</v>
      </c>
      <c r="E73" s="636"/>
      <c r="F73" s="636"/>
      <c r="G73" s="636"/>
      <c r="H73" s="636"/>
      <c r="I73" s="636"/>
      <c r="J73" s="636"/>
      <c r="K73" s="95"/>
      <c r="L73" s="95"/>
      <c r="M73" s="95"/>
      <c r="N73" s="95"/>
      <c r="O73" s="119"/>
    </row>
    <row r="74" spans="1:20" ht="12" customHeight="1" x14ac:dyDescent="0.2">
      <c r="A74" s="647"/>
      <c r="B74" s="648"/>
      <c r="C74" s="648"/>
      <c r="D74" s="648"/>
      <c r="E74" s="648"/>
      <c r="F74" s="648"/>
      <c r="G74" s="648"/>
      <c r="H74" s="648"/>
      <c r="I74" s="648"/>
      <c r="J74" s="648"/>
      <c r="K74" s="648"/>
      <c r="L74" s="648"/>
      <c r="M74" s="648"/>
      <c r="N74" s="648"/>
      <c r="O74" s="649"/>
      <c r="P74" s="7"/>
      <c r="Q74" s="7"/>
      <c r="R74" s="10"/>
      <c r="T74" s="9"/>
    </row>
    <row r="75" spans="1:20" ht="12" customHeight="1" x14ac:dyDescent="0.2">
      <c r="A75" s="647"/>
      <c r="B75" s="648"/>
      <c r="C75" s="648"/>
      <c r="D75" s="648"/>
      <c r="E75" s="648"/>
      <c r="F75" s="648"/>
      <c r="G75" s="648"/>
      <c r="H75" s="648"/>
      <c r="I75" s="648"/>
      <c r="J75" s="648"/>
      <c r="K75" s="648"/>
      <c r="L75" s="648"/>
      <c r="M75" s="648"/>
      <c r="N75" s="648"/>
      <c r="O75" s="649"/>
      <c r="P75" s="7"/>
      <c r="Q75" s="7"/>
      <c r="R75" s="10"/>
      <c r="T75" s="9"/>
    </row>
    <row r="76" spans="1:20" ht="12" customHeight="1" x14ac:dyDescent="0.2">
      <c r="A76" s="647"/>
      <c r="B76" s="648"/>
      <c r="C76" s="648"/>
      <c r="D76" s="648"/>
      <c r="E76" s="648"/>
      <c r="F76" s="648"/>
      <c r="G76" s="648"/>
      <c r="H76" s="648"/>
      <c r="I76" s="648"/>
      <c r="J76" s="648"/>
      <c r="K76" s="648"/>
      <c r="L76" s="648"/>
      <c r="M76" s="648"/>
      <c r="N76" s="648"/>
      <c r="O76" s="649"/>
      <c r="P76" s="7"/>
      <c r="Q76" s="7"/>
      <c r="R76" s="10"/>
      <c r="T76" s="9"/>
    </row>
    <row r="77" spans="1:20" ht="12" customHeight="1" x14ac:dyDescent="0.2">
      <c r="A77" s="647"/>
      <c r="B77" s="648"/>
      <c r="C77" s="648"/>
      <c r="D77" s="648"/>
      <c r="E77" s="648"/>
      <c r="F77" s="648"/>
      <c r="G77" s="648"/>
      <c r="H77" s="648"/>
      <c r="I77" s="648"/>
      <c r="J77" s="648"/>
      <c r="K77" s="648"/>
      <c r="L77" s="648"/>
      <c r="M77" s="648"/>
      <c r="N77" s="648"/>
      <c r="O77" s="649"/>
      <c r="P77" s="7"/>
      <c r="Q77" s="7"/>
      <c r="R77" s="10"/>
      <c r="T77" s="9"/>
    </row>
    <row r="78" spans="1:20" ht="12" customHeight="1" x14ac:dyDescent="0.2">
      <c r="A78" s="647"/>
      <c r="B78" s="648"/>
      <c r="C78" s="648"/>
      <c r="D78" s="648"/>
      <c r="E78" s="648"/>
      <c r="F78" s="648"/>
      <c r="G78" s="648"/>
      <c r="H78" s="648"/>
      <c r="I78" s="648"/>
      <c r="J78" s="648"/>
      <c r="K78" s="648"/>
      <c r="L78" s="648"/>
      <c r="M78" s="648"/>
      <c r="N78" s="648"/>
      <c r="O78" s="649"/>
      <c r="P78" s="7"/>
      <c r="Q78" s="7"/>
      <c r="R78" s="10"/>
      <c r="T78" s="9"/>
    </row>
    <row r="79" spans="1:20" s="3" customFormat="1" ht="12" customHeight="1" x14ac:dyDescent="0.2">
      <c r="A79" s="647"/>
      <c r="B79" s="648"/>
      <c r="C79" s="648"/>
      <c r="D79" s="648"/>
      <c r="E79" s="648"/>
      <c r="F79" s="648"/>
      <c r="G79" s="648"/>
      <c r="H79" s="648"/>
      <c r="I79" s="648"/>
      <c r="J79" s="648"/>
      <c r="K79" s="648"/>
      <c r="L79" s="648"/>
      <c r="M79" s="648"/>
      <c r="N79" s="648"/>
      <c r="O79" s="649"/>
      <c r="P79" s="8"/>
      <c r="Q79" s="8"/>
      <c r="R79" s="11"/>
      <c r="T79" s="9"/>
    </row>
    <row r="80" spans="1:20" ht="13.5" thickBot="1" x14ac:dyDescent="0.25">
      <c r="A80" s="650"/>
      <c r="B80" s="651"/>
      <c r="C80" s="651"/>
      <c r="D80" s="651"/>
      <c r="E80" s="651"/>
      <c r="F80" s="651"/>
      <c r="G80" s="651"/>
      <c r="H80" s="651"/>
      <c r="I80" s="651"/>
      <c r="J80" s="651"/>
      <c r="K80" s="651"/>
      <c r="L80" s="651"/>
      <c r="M80" s="651"/>
      <c r="N80" s="651"/>
      <c r="O80" s="652"/>
    </row>
    <row r="81" spans="1:16" ht="22.5" customHeight="1" x14ac:dyDescent="0.2">
      <c r="A81" s="88"/>
      <c r="B81" s="89"/>
      <c r="C81" s="89"/>
      <c r="D81" s="409" t="s">
        <v>57</v>
      </c>
      <c r="E81" s="409"/>
      <c r="F81" s="409"/>
      <c r="G81" s="409"/>
      <c r="H81" s="409"/>
      <c r="I81" s="409"/>
      <c r="J81" s="409"/>
      <c r="K81" s="89"/>
      <c r="L81" s="89"/>
      <c r="M81" s="89"/>
      <c r="N81" s="89"/>
      <c r="O81" s="101"/>
    </row>
    <row r="82" spans="1:16" ht="18.75" customHeight="1" x14ac:dyDescent="0.2">
      <c r="A82" s="90"/>
      <c r="B82" s="91"/>
      <c r="C82" s="91"/>
      <c r="D82" s="412" t="s">
        <v>58</v>
      </c>
      <c r="E82" s="412"/>
      <c r="F82" s="412"/>
      <c r="G82" s="412"/>
      <c r="H82" s="412"/>
      <c r="I82" s="412"/>
      <c r="J82" s="412"/>
      <c r="K82" s="91"/>
      <c r="L82" s="91"/>
      <c r="M82" s="91"/>
      <c r="N82" s="91"/>
      <c r="O82" s="102"/>
    </row>
    <row r="83" spans="1:16" ht="27" customHeight="1" thickBot="1" x14ac:dyDescent="0.25">
      <c r="A83" s="34" t="str">
        <f>'General Project Information'!$A$6</f>
        <v>(Version 2.08; Released April 2018)</v>
      </c>
      <c r="B83" s="35"/>
      <c r="C83" s="35"/>
      <c r="D83" s="414" t="s">
        <v>675</v>
      </c>
      <c r="E83" s="414"/>
      <c r="F83" s="414"/>
      <c r="G83" s="414"/>
      <c r="H83" s="414"/>
      <c r="I83" s="414"/>
      <c r="J83" s="414"/>
      <c r="K83" s="35"/>
      <c r="L83" s="35"/>
      <c r="M83" s="35"/>
      <c r="N83" s="35"/>
      <c r="O83" s="36"/>
      <c r="P83" s="2"/>
    </row>
    <row r="84" spans="1:16" x14ac:dyDescent="0.2">
      <c r="A84" s="687" t="s">
        <v>436</v>
      </c>
      <c r="B84" s="688"/>
      <c r="C84" s="98"/>
      <c r="D84" s="32" t="str">
        <f>'General Project Information'!$C$7</f>
        <v>37673.3.GV3</v>
      </c>
      <c r="E84" s="21" t="s">
        <v>438</v>
      </c>
      <c r="F84" s="32" t="str">
        <f>'General Project Information'!$E$7</f>
        <v>R-2721 A</v>
      </c>
      <c r="G84" s="98" t="s">
        <v>0</v>
      </c>
      <c r="H84" s="32" t="str">
        <f>'General Project Information'!$H$7</f>
        <v xml:space="preserve">Wake       </v>
      </c>
      <c r="I84" s="32"/>
      <c r="J84" s="22"/>
      <c r="K84" s="32"/>
      <c r="L84" s="22" t="s">
        <v>55</v>
      </c>
      <c r="M84" s="110" t="str">
        <f>IF(A87&lt;&gt;"",MAX(M33)+1,"")</f>
        <v/>
      </c>
      <c r="N84" s="98" t="s">
        <v>78</v>
      </c>
      <c r="O84" s="50">
        <f>'General Project Information'!$O$7</f>
        <v>10</v>
      </c>
    </row>
    <row r="85" spans="1:16" ht="17.25" customHeight="1" thickBot="1" x14ac:dyDescent="0.25">
      <c r="A85" s="92"/>
      <c r="B85" s="93"/>
      <c r="C85" s="93"/>
      <c r="D85" s="421" t="s">
        <v>475</v>
      </c>
      <c r="E85" s="421"/>
      <c r="F85" s="421"/>
      <c r="G85" s="421"/>
      <c r="H85" s="421"/>
      <c r="I85" s="421"/>
      <c r="J85" s="421"/>
      <c r="K85" s="93"/>
      <c r="L85" s="93"/>
      <c r="M85" s="93"/>
      <c r="N85" s="93"/>
      <c r="O85" s="105"/>
    </row>
    <row r="86" spans="1:16" s="18" customFormat="1" ht="41.25" customHeight="1" x14ac:dyDescent="0.2">
      <c r="A86" s="48" t="s">
        <v>74</v>
      </c>
      <c r="B86" s="52" t="s">
        <v>807</v>
      </c>
      <c r="C86" s="49" t="s">
        <v>648</v>
      </c>
      <c r="D86" s="49" t="s">
        <v>447</v>
      </c>
      <c r="E86" s="49" t="s">
        <v>108</v>
      </c>
      <c r="F86" s="152" t="s">
        <v>491</v>
      </c>
      <c r="G86" s="682" t="s">
        <v>383</v>
      </c>
      <c r="H86" s="683"/>
      <c r="I86" s="683"/>
      <c r="J86" s="683"/>
      <c r="K86" s="684"/>
      <c r="L86" s="682" t="s">
        <v>442</v>
      </c>
      <c r="M86" s="684"/>
      <c r="N86" s="689" t="s">
        <v>769</v>
      </c>
      <c r="O86" s="690"/>
    </row>
    <row r="87" spans="1:16" customFormat="1" ht="12" customHeight="1" x14ac:dyDescent="0.2">
      <c r="A87" s="505"/>
      <c r="B87" s="54"/>
      <c r="C87" s="560" t="str">
        <f>IF(AND(A87&lt;&gt;"",'General Project Information'!$D$27&lt;&gt;"",'General Project Information'!$D$39=""),Picklists!$AH$4,"")</f>
        <v/>
      </c>
      <c r="D87" s="659"/>
      <c r="E87" s="674"/>
      <c r="F87" s="637"/>
      <c r="G87" s="661" t="str">
        <f>IF(D87="Forebay","0.1 inches of runoff from NBUA",IF(D87="Hazardous Spill Basin","2yr, tc=10 min, td= 5 min storm runoff + 1,550 cf   (cf)",IF(D87="Level Spreader","Level Spreader Length (ft)",IF(D87="Other","",""))))</f>
        <v/>
      </c>
      <c r="H87" s="662"/>
      <c r="I87" s="663"/>
      <c r="J87" s="670"/>
      <c r="K87" s="642" t="str">
        <f>IF(G87="","",IF(D87="Hazardous Spill Basin","cf",IF(D87="Level Spreader","ft",IF(D87="Dry Detention Basin","cf",IF(D87="Infiltration Basin","cf",IF(D87="Forebay","cf",""))))))</f>
        <v/>
      </c>
      <c r="L87" s="653"/>
      <c r="M87" s="642" t="str">
        <f>IF(K87="","",K87)</f>
        <v/>
      </c>
      <c r="N87" s="655" t="str">
        <f>IF(D87="","",IF(D87="Level Spreader","","N/A"))</f>
        <v/>
      </c>
      <c r="O87" s="656"/>
    </row>
    <row r="88" spans="1:16" customFormat="1" ht="12" customHeight="1" x14ac:dyDescent="0.2">
      <c r="A88" s="509"/>
      <c r="B88" s="54"/>
      <c r="C88" s="561"/>
      <c r="D88" s="673"/>
      <c r="E88" s="674"/>
      <c r="F88" s="638"/>
      <c r="G88" s="675"/>
      <c r="H88" s="676"/>
      <c r="I88" s="677"/>
      <c r="J88" s="678"/>
      <c r="K88" s="643"/>
      <c r="L88" s="654"/>
      <c r="M88" s="643"/>
      <c r="N88" s="657"/>
      <c r="O88" s="658"/>
    </row>
    <row r="89" spans="1:16" customFormat="1" ht="12" customHeight="1" x14ac:dyDescent="0.2">
      <c r="A89" s="505"/>
      <c r="B89" s="54"/>
      <c r="C89" s="560" t="str">
        <f>IF(AND(A89&lt;&gt;"",'General Project Information'!$D$27&lt;&gt;"",'General Project Information'!$D$39=""),Picklists!$AH$4,"")</f>
        <v/>
      </c>
      <c r="D89" s="659"/>
      <c r="E89" s="674"/>
      <c r="F89" s="637"/>
      <c r="G89" s="661" t="str">
        <f>IF(D89="Forebay","0.1 inches of runoff from NBUA",IF(D89="Hazardous Spill Basin","2yr, tc=10 min, td= 5 min storm runoff + 1,550 cf   (cf)",IF(D89="Level Spreader","Level Spreader Length (ft)",IF(D89="Other","",""))))</f>
        <v/>
      </c>
      <c r="H89" s="662"/>
      <c r="I89" s="663"/>
      <c r="J89" s="670"/>
      <c r="K89" s="642" t="str">
        <f>IF(G89="","",IF(D89="Hazardous Spill Basin","cf",IF(D89="Level Spreader","ft",IF(D89="Dry Detention Basin","cf",IF(D89="Infiltration Basin","cf",IF(D89="Forebay","cf",""))))))</f>
        <v/>
      </c>
      <c r="L89" s="653"/>
      <c r="M89" s="642" t="str">
        <f>IF(K89="","",K89)</f>
        <v/>
      </c>
      <c r="N89" s="655" t="str">
        <f>IF(D89="","",IF(D89="Level Spreader","","N/A"))</f>
        <v/>
      </c>
      <c r="O89" s="656"/>
    </row>
    <row r="90" spans="1:16" customFormat="1" ht="12" customHeight="1" x14ac:dyDescent="0.2">
      <c r="A90" s="509"/>
      <c r="B90" s="54"/>
      <c r="C90" s="561"/>
      <c r="D90" s="673"/>
      <c r="E90" s="674"/>
      <c r="F90" s="638"/>
      <c r="G90" s="675"/>
      <c r="H90" s="676"/>
      <c r="I90" s="677"/>
      <c r="J90" s="678"/>
      <c r="K90" s="643"/>
      <c r="L90" s="654"/>
      <c r="M90" s="643"/>
      <c r="N90" s="657"/>
      <c r="O90" s="658"/>
      <c r="P90" s="27"/>
    </row>
    <row r="91" spans="1:16" ht="12" customHeight="1" x14ac:dyDescent="0.2">
      <c r="A91" s="505"/>
      <c r="B91" s="54"/>
      <c r="C91" s="560" t="str">
        <f>IF(AND(A91&lt;&gt;"",'General Project Information'!$D$27&lt;&gt;"",'General Project Information'!$D$39=""),Picklists!$AH$4,"")</f>
        <v/>
      </c>
      <c r="D91" s="659"/>
      <c r="E91" s="674"/>
      <c r="F91" s="637"/>
      <c r="G91" s="661" t="str">
        <f>IF(D91="Forebay","0.1 inches of runoff from NBUA",IF(D91="Hazardous Spill Basin","2yr, tc=10 min, td= 5 min storm runoff + 1,550 cf   (cf)",IF(D91="Level Spreader","Level Spreader Length (ft)",IF(D91="Other","",""))))</f>
        <v/>
      </c>
      <c r="H91" s="662"/>
      <c r="I91" s="663"/>
      <c r="J91" s="670"/>
      <c r="K91" s="642" t="str">
        <f>IF(G91="","",IF(D91="Hazardous Spill Basin","cf",IF(D91="Level Spreader","ft",IF(D91="Dry Detention Basin","cf",IF(D91="Infiltration Basin","cf",IF(D91="Forebay","cf",""))))))</f>
        <v/>
      </c>
      <c r="L91" s="653"/>
      <c r="M91" s="642" t="str">
        <f>IF(K91="","",K91)</f>
        <v/>
      </c>
      <c r="N91" s="655" t="str">
        <f>IF(D91="","",IF(D91="Level Spreader","","N/A"))</f>
        <v/>
      </c>
      <c r="O91" s="656"/>
    </row>
    <row r="92" spans="1:16" ht="12" customHeight="1" x14ac:dyDescent="0.2">
      <c r="A92" s="509"/>
      <c r="B92" s="54"/>
      <c r="C92" s="561"/>
      <c r="D92" s="673"/>
      <c r="E92" s="674"/>
      <c r="F92" s="638"/>
      <c r="G92" s="675"/>
      <c r="H92" s="676"/>
      <c r="I92" s="677"/>
      <c r="J92" s="678"/>
      <c r="K92" s="643"/>
      <c r="L92" s="654"/>
      <c r="M92" s="643"/>
      <c r="N92" s="657"/>
      <c r="O92" s="658"/>
    </row>
    <row r="93" spans="1:16" ht="12" customHeight="1" x14ac:dyDescent="0.2">
      <c r="A93" s="505"/>
      <c r="B93" s="54"/>
      <c r="C93" s="560" t="str">
        <f>IF(AND(A93&lt;&gt;"",'General Project Information'!$D$27&lt;&gt;"",'General Project Information'!$D$39=""),Picklists!$AH$4,"")</f>
        <v/>
      </c>
      <c r="D93" s="659"/>
      <c r="E93" s="674"/>
      <c r="F93" s="637"/>
      <c r="G93" s="661" t="str">
        <f>IF(D93="Forebay","0.1 inches of runoff from NBUA",IF(D93="Hazardous Spill Basin","2yr, tc=10 min, td= 5 min storm runoff + 1,550 cf   (cf)",IF(D93="Level Spreader","Level Spreader Length (ft)",IF(D93="Other","",""))))</f>
        <v/>
      </c>
      <c r="H93" s="662"/>
      <c r="I93" s="663"/>
      <c r="J93" s="670"/>
      <c r="K93" s="642" t="str">
        <f>IF(G93="","",IF(D93="Hazardous Spill Basin","cf",IF(D93="Level Spreader","ft",IF(D93="Dry Detention Basin","cf",IF(D93="Infiltration Basin","cf",IF(D93="Forebay","cf",""))))))</f>
        <v/>
      </c>
      <c r="L93" s="653"/>
      <c r="M93" s="642" t="str">
        <f>IF(K93="","",K93)</f>
        <v/>
      </c>
      <c r="N93" s="655" t="str">
        <f>IF(D93="","",IF(D93="Level Spreader","","N/A"))</f>
        <v/>
      </c>
      <c r="O93" s="656"/>
    </row>
    <row r="94" spans="1:16" ht="12" customHeight="1" x14ac:dyDescent="0.2">
      <c r="A94" s="509"/>
      <c r="B94" s="54"/>
      <c r="C94" s="561"/>
      <c r="D94" s="673"/>
      <c r="E94" s="674"/>
      <c r="F94" s="638"/>
      <c r="G94" s="675"/>
      <c r="H94" s="676"/>
      <c r="I94" s="677"/>
      <c r="J94" s="678"/>
      <c r="K94" s="643"/>
      <c r="L94" s="654"/>
      <c r="M94" s="643"/>
      <c r="N94" s="657"/>
      <c r="O94" s="658"/>
    </row>
    <row r="95" spans="1:16" ht="12" customHeight="1" x14ac:dyDescent="0.2">
      <c r="A95" s="505"/>
      <c r="B95" s="54"/>
      <c r="C95" s="560" t="str">
        <f>IF(AND(A95&lt;&gt;"",'General Project Information'!$D$27&lt;&gt;"",'General Project Information'!$D$39=""),Picklists!$AH$4,"")</f>
        <v/>
      </c>
      <c r="D95" s="659"/>
      <c r="E95" s="674"/>
      <c r="F95" s="637"/>
      <c r="G95" s="661" t="str">
        <f>IF(D95="Forebay","0.1 inches of runoff from NBUA",IF(D95="Hazardous Spill Basin","2yr, tc=10 min, td= 5 min storm runoff + 1,550 cf   (cf)",IF(D95="Level Spreader","Level Spreader Length (ft)",IF(D95="Other","",""))))</f>
        <v/>
      </c>
      <c r="H95" s="662"/>
      <c r="I95" s="663"/>
      <c r="J95" s="670"/>
      <c r="K95" s="642" t="str">
        <f>IF(G95="","",IF(D95="Hazardous Spill Basin","cf",IF(D95="Level Spreader","ft",IF(D95="Dry Detention Basin","cf",IF(D95="Infiltration Basin","cf",IF(D95="Forebay","cf",""))))))</f>
        <v/>
      </c>
      <c r="L95" s="653"/>
      <c r="M95" s="642" t="str">
        <f>IF(K95="","",K95)</f>
        <v/>
      </c>
      <c r="N95" s="655" t="str">
        <f>IF(D95="","",IF(D95="Level Spreader","","N/A"))</f>
        <v/>
      </c>
      <c r="O95" s="656"/>
    </row>
    <row r="96" spans="1:16" s="3" customFormat="1" ht="12" customHeight="1" x14ac:dyDescent="0.2">
      <c r="A96" s="509"/>
      <c r="B96" s="54"/>
      <c r="C96" s="561"/>
      <c r="D96" s="673"/>
      <c r="E96" s="674"/>
      <c r="F96" s="638"/>
      <c r="G96" s="675"/>
      <c r="H96" s="676"/>
      <c r="I96" s="677"/>
      <c r="J96" s="678"/>
      <c r="K96" s="643"/>
      <c r="L96" s="654"/>
      <c r="M96" s="643"/>
      <c r="N96" s="657"/>
      <c r="O96" s="658"/>
    </row>
    <row r="97" spans="1:15" ht="12" customHeight="1" x14ac:dyDescent="0.2">
      <c r="A97" s="505"/>
      <c r="B97" s="54"/>
      <c r="C97" s="560" t="str">
        <f>IF(AND(A97&lt;&gt;"",'General Project Information'!$D$27&lt;&gt;"",'General Project Information'!$D$39=""),Picklists!$AH$4,"")</f>
        <v/>
      </c>
      <c r="D97" s="659"/>
      <c r="E97" s="674"/>
      <c r="F97" s="637"/>
      <c r="G97" s="661" t="str">
        <f>IF(D97="Forebay","0.1 inches of runoff from NBUA",IF(D97="Hazardous Spill Basin","2yr, tc=10 min, td= 5 min storm runoff + 1,550 cf   (cf)",IF(D97="Level Spreader","Level Spreader Length (ft)",IF(D97="Other","",""))))</f>
        <v/>
      </c>
      <c r="H97" s="662"/>
      <c r="I97" s="663"/>
      <c r="J97" s="670"/>
      <c r="K97" s="642" t="str">
        <f>IF(G97="","",IF(D97="Hazardous Spill Basin","cf",IF(D97="Level Spreader","ft",IF(D97="Dry Detention Basin","cf",IF(D97="Infiltration Basin","cf",IF(D97="Forebay","cf",""))))))</f>
        <v/>
      </c>
      <c r="L97" s="653"/>
      <c r="M97" s="642" t="str">
        <f>IF(K97="","",K97)</f>
        <v/>
      </c>
      <c r="N97" s="655" t="str">
        <f>IF(D97="","",IF(D97="Level Spreader","","N/A"))</f>
        <v/>
      </c>
      <c r="O97" s="656"/>
    </row>
    <row r="98" spans="1:15" ht="12" customHeight="1" x14ac:dyDescent="0.2">
      <c r="A98" s="509"/>
      <c r="B98" s="54"/>
      <c r="C98" s="561"/>
      <c r="D98" s="673"/>
      <c r="E98" s="674"/>
      <c r="F98" s="638"/>
      <c r="G98" s="675"/>
      <c r="H98" s="676"/>
      <c r="I98" s="677"/>
      <c r="J98" s="678"/>
      <c r="K98" s="643"/>
      <c r="L98" s="654"/>
      <c r="M98" s="643"/>
      <c r="N98" s="657"/>
      <c r="O98" s="658"/>
    </row>
    <row r="99" spans="1:15" ht="12" customHeight="1" x14ac:dyDescent="0.2">
      <c r="A99" s="505"/>
      <c r="B99" s="54"/>
      <c r="C99" s="560" t="str">
        <f>IF(AND(A99&lt;&gt;"",'General Project Information'!$D$27&lt;&gt;"",'General Project Information'!$D$39=""),Picklists!$AH$4,"")</f>
        <v/>
      </c>
      <c r="D99" s="659"/>
      <c r="E99" s="674"/>
      <c r="F99" s="637"/>
      <c r="G99" s="661" t="str">
        <f>IF(D99="Forebay","0.1 inches of runoff from NBUA",IF(D99="Hazardous Spill Basin","2yr, tc=10 min, td= 5 min storm runoff + 1,550 cf   (cf)",IF(D99="Level Spreader","Level Spreader Length (ft)",IF(D99="Other","",""))))</f>
        <v/>
      </c>
      <c r="H99" s="662"/>
      <c r="I99" s="663"/>
      <c r="J99" s="670"/>
      <c r="K99" s="642" t="str">
        <f>IF(G99="","",IF(D99="Hazardous Spill Basin","cf",IF(D99="Level Spreader","ft",IF(D99="Dry Detention Basin","cf",IF(D99="Infiltration Basin","cf",IF(D99="Forebay","cf",""))))))</f>
        <v/>
      </c>
      <c r="L99" s="653"/>
      <c r="M99" s="642" t="str">
        <f>IF(K99="","",K99)</f>
        <v/>
      </c>
      <c r="N99" s="655" t="str">
        <f>IF(D99="","",IF(D99="Level Spreader","","N/A"))</f>
        <v/>
      </c>
      <c r="O99" s="656"/>
    </row>
    <row r="100" spans="1:15" ht="12" customHeight="1" x14ac:dyDescent="0.2">
      <c r="A100" s="509"/>
      <c r="B100" s="54"/>
      <c r="C100" s="561"/>
      <c r="D100" s="673"/>
      <c r="E100" s="674"/>
      <c r="F100" s="638"/>
      <c r="G100" s="675"/>
      <c r="H100" s="676"/>
      <c r="I100" s="677"/>
      <c r="J100" s="678"/>
      <c r="K100" s="643"/>
      <c r="L100" s="654"/>
      <c r="M100" s="643"/>
      <c r="N100" s="657"/>
      <c r="O100" s="658"/>
    </row>
    <row r="101" spans="1:15" ht="12" customHeight="1" x14ac:dyDescent="0.2">
      <c r="A101" s="505"/>
      <c r="B101" s="54"/>
      <c r="C101" s="560" t="str">
        <f>IF(AND(A101&lt;&gt;"",'General Project Information'!$D$27&lt;&gt;"",'General Project Information'!$D$39=""),Picklists!$AH$4,"")</f>
        <v/>
      </c>
      <c r="D101" s="659"/>
      <c r="E101" s="674"/>
      <c r="F101" s="637"/>
      <c r="G101" s="661" t="str">
        <f>IF(D101="Forebay","0.1 inches of runoff from NBUA",IF(D101="Hazardous Spill Basin","2yr, tc=10 min, td= 5 min storm runoff + 1,550 cf   (cf)",IF(D101="Level Spreader","Level Spreader Length (ft)",IF(D101="Other","",""))))</f>
        <v/>
      </c>
      <c r="H101" s="662"/>
      <c r="I101" s="663"/>
      <c r="J101" s="670"/>
      <c r="K101" s="642" t="str">
        <f>IF(G101="","",IF(D101="Hazardous Spill Basin","cf",IF(D101="Level Spreader","ft",IF(D101="Dry Detention Basin","cf",IF(D101="Infiltration Basin","cf",IF(D101="Forebay","cf",""))))))</f>
        <v/>
      </c>
      <c r="L101" s="653"/>
      <c r="M101" s="642" t="str">
        <f>IF(K101="","",K101)</f>
        <v/>
      </c>
      <c r="N101" s="655" t="str">
        <f>IF(D101="","",IF(D101="Level Spreader","","N/A"))</f>
        <v/>
      </c>
      <c r="O101" s="656"/>
    </row>
    <row r="102" spans="1:15" s="3" customFormat="1" ht="12" customHeight="1" x14ac:dyDescent="0.2">
      <c r="A102" s="509"/>
      <c r="B102" s="54"/>
      <c r="C102" s="561"/>
      <c r="D102" s="673"/>
      <c r="E102" s="674"/>
      <c r="F102" s="638"/>
      <c r="G102" s="675"/>
      <c r="H102" s="676"/>
      <c r="I102" s="677"/>
      <c r="J102" s="678"/>
      <c r="K102" s="643"/>
      <c r="L102" s="654"/>
      <c r="M102" s="643"/>
      <c r="N102" s="657"/>
      <c r="O102" s="658"/>
    </row>
    <row r="103" spans="1:15" ht="12" customHeight="1" x14ac:dyDescent="0.2">
      <c r="A103" s="505"/>
      <c r="B103" s="54"/>
      <c r="C103" s="560" t="str">
        <f>IF(AND(A103&lt;&gt;"",'General Project Information'!$D$27&lt;&gt;"",'General Project Information'!$D$39=""),Picklists!$AH$4,"")</f>
        <v/>
      </c>
      <c r="D103" s="659"/>
      <c r="E103" s="674"/>
      <c r="F103" s="637"/>
      <c r="G103" s="661" t="str">
        <f>IF(D103="Forebay","0.1 inches of runoff from NBUA",IF(D103="Hazardous Spill Basin","2yr, tc=10 min, td= 5 min storm runoff + 1,550 cf   (cf)",IF(D103="Level Spreader","Level Spreader Length (ft)",IF(D103="Other","",""))))</f>
        <v/>
      </c>
      <c r="H103" s="662"/>
      <c r="I103" s="663"/>
      <c r="J103" s="670"/>
      <c r="K103" s="642" t="str">
        <f>IF(G103="","",IF(D103="Hazardous Spill Basin","cf",IF(D103="Level Spreader","ft",IF(D103="Dry Detention Basin","cf",IF(D103="Infiltration Basin","cf",IF(D103="Forebay","cf",""))))))</f>
        <v/>
      </c>
      <c r="L103" s="653"/>
      <c r="M103" s="642" t="str">
        <f>IF(K103="","",K103)</f>
        <v/>
      </c>
      <c r="N103" s="655" t="str">
        <f>IF(D103="","",IF(D103="Level Spreader","","N/A"))</f>
        <v/>
      </c>
      <c r="O103" s="656"/>
    </row>
    <row r="104" spans="1:15" s="3" customFormat="1" ht="12" customHeight="1" x14ac:dyDescent="0.2">
      <c r="A104" s="509"/>
      <c r="B104" s="54"/>
      <c r="C104" s="561"/>
      <c r="D104" s="673"/>
      <c r="E104" s="674"/>
      <c r="F104" s="638"/>
      <c r="G104" s="675"/>
      <c r="H104" s="676"/>
      <c r="I104" s="677"/>
      <c r="J104" s="678"/>
      <c r="K104" s="643"/>
      <c r="L104" s="654"/>
      <c r="M104" s="643"/>
      <c r="N104" s="657"/>
      <c r="O104" s="658"/>
    </row>
    <row r="105" spans="1:15" ht="12" customHeight="1" x14ac:dyDescent="0.2">
      <c r="A105" s="505"/>
      <c r="B105" s="54"/>
      <c r="C105" s="560" t="str">
        <f>IF(AND(A105&lt;&gt;"",'General Project Information'!$D$27&lt;&gt;"",'General Project Information'!$D$39=""),Picklists!$AH$4,"")</f>
        <v/>
      </c>
      <c r="D105" s="659"/>
      <c r="E105" s="674"/>
      <c r="F105" s="637"/>
      <c r="G105" s="661" t="str">
        <f>IF(D105="Forebay","0.1 inches of runoff from NBUA",IF(D105="Hazardous Spill Basin","2yr, tc=10 min, td= 5 min storm runoff + 1,550 cf   (cf)",IF(D105="Level Spreader","Level Spreader Length (ft)",IF(D105="Other","",""))))</f>
        <v/>
      </c>
      <c r="H105" s="662"/>
      <c r="I105" s="663"/>
      <c r="J105" s="670"/>
      <c r="K105" s="642" t="str">
        <f>IF(G105="","",IF(D105="Hazardous Spill Basin","cf",IF(D105="Level Spreader","ft",IF(D105="Dry Detention Basin","cf",IF(D105="Infiltration Basin","cf",IF(D105="Forebay","cf",""))))))</f>
        <v/>
      </c>
      <c r="L105" s="653"/>
      <c r="M105" s="642" t="str">
        <f>IF(K105="","",K105)</f>
        <v/>
      </c>
      <c r="N105" s="655" t="str">
        <f>IF(D105="","",IF(D105="Level Spreader","","N/A"))</f>
        <v/>
      </c>
      <c r="O105" s="656"/>
    </row>
    <row r="106" spans="1:15" ht="12" customHeight="1" x14ac:dyDescent="0.2">
      <c r="A106" s="509"/>
      <c r="B106" s="54"/>
      <c r="C106" s="561"/>
      <c r="D106" s="673"/>
      <c r="E106" s="674"/>
      <c r="F106" s="638"/>
      <c r="G106" s="675"/>
      <c r="H106" s="676"/>
      <c r="I106" s="677"/>
      <c r="J106" s="678"/>
      <c r="K106" s="643"/>
      <c r="L106" s="654"/>
      <c r="M106" s="643"/>
      <c r="N106" s="657"/>
      <c r="O106" s="658"/>
    </row>
    <row r="107" spans="1:15" ht="12" customHeight="1" x14ac:dyDescent="0.2">
      <c r="A107" s="505"/>
      <c r="B107" s="54"/>
      <c r="C107" s="560" t="str">
        <f>IF(AND(A107&lt;&gt;"",'General Project Information'!$D$27&lt;&gt;"",'General Project Information'!$D$39=""),Picklists!$AH$4,"")</f>
        <v/>
      </c>
      <c r="D107" s="659"/>
      <c r="E107" s="674"/>
      <c r="F107" s="637"/>
      <c r="G107" s="661" t="str">
        <f>IF(D107="Forebay","0.1 inches of runoff from NBUA",IF(D107="Hazardous Spill Basin","2yr, tc=10 min, td= 5 min storm runoff + 1,550 cf   (cf)",IF(D107="Level Spreader","Level Spreader Length (ft)",IF(D107="Other","",""))))</f>
        <v/>
      </c>
      <c r="H107" s="662"/>
      <c r="I107" s="663"/>
      <c r="J107" s="670"/>
      <c r="K107" s="642" t="str">
        <f>IF(G107="","",IF(D107="Hazardous Spill Basin","cf",IF(D107="Level Spreader","ft",IF(D107="Dry Detention Basin","cf",IF(D107="Infiltration Basin","cf",IF(D107="Forebay","cf",""))))))</f>
        <v/>
      </c>
      <c r="L107" s="653"/>
      <c r="M107" s="642" t="str">
        <f>IF(K107="","",K107)</f>
        <v/>
      </c>
      <c r="N107" s="655" t="str">
        <f>IF(D107="","",IF(D107="Level Spreader","","N/A"))</f>
        <v/>
      </c>
      <c r="O107" s="656"/>
    </row>
    <row r="108" spans="1:15" s="3" customFormat="1" ht="12" customHeight="1" x14ac:dyDescent="0.2">
      <c r="A108" s="509"/>
      <c r="B108" s="54"/>
      <c r="C108" s="561"/>
      <c r="D108" s="673"/>
      <c r="E108" s="674"/>
      <c r="F108" s="638"/>
      <c r="G108" s="675"/>
      <c r="H108" s="676"/>
      <c r="I108" s="677"/>
      <c r="J108" s="678"/>
      <c r="K108" s="643"/>
      <c r="L108" s="654"/>
      <c r="M108" s="643"/>
      <c r="N108" s="657"/>
      <c r="O108" s="658"/>
    </row>
    <row r="109" spans="1:15" ht="12" customHeight="1" x14ac:dyDescent="0.2">
      <c r="A109" s="505"/>
      <c r="B109" s="54"/>
      <c r="C109" s="560" t="str">
        <f>IF(AND(A109&lt;&gt;"",'General Project Information'!$D$27&lt;&gt;"",'General Project Information'!$D$39=""),Picklists!$AH$4,"")</f>
        <v/>
      </c>
      <c r="D109" s="659"/>
      <c r="E109" s="674"/>
      <c r="F109" s="637"/>
      <c r="G109" s="661" t="str">
        <f>IF(D109="Forebay","0.1 inches of runoff from NBUA",IF(D109="Hazardous Spill Basin","2yr, tc=10 min, td= 5 min storm runoff + 1,550 cf   (cf)",IF(D109="Level Spreader","Level Spreader Length (ft)",IF(D109="Other","",""))))</f>
        <v/>
      </c>
      <c r="H109" s="662"/>
      <c r="I109" s="663"/>
      <c r="J109" s="670"/>
      <c r="K109" s="642" t="str">
        <f>IF(G109="","",IF(D109="Hazardous Spill Basin","cf",IF(D109="Level Spreader","ft",IF(D109="Dry Detention Basin","cf",IF(D109="Infiltration Basin","cf",IF(D109="Forebay","cf",""))))))</f>
        <v/>
      </c>
      <c r="L109" s="653"/>
      <c r="M109" s="642" t="str">
        <f>IF(K109="","",K109)</f>
        <v/>
      </c>
      <c r="N109" s="655" t="str">
        <f>IF(D109="","",IF(D109="Level Spreader","","N/A"))</f>
        <v/>
      </c>
      <c r="O109" s="656"/>
    </row>
    <row r="110" spans="1:15" ht="12" customHeight="1" x14ac:dyDescent="0.2">
      <c r="A110" s="509"/>
      <c r="B110" s="54"/>
      <c r="C110" s="561"/>
      <c r="D110" s="673"/>
      <c r="E110" s="674"/>
      <c r="F110" s="638"/>
      <c r="G110" s="675"/>
      <c r="H110" s="676"/>
      <c r="I110" s="677"/>
      <c r="J110" s="678"/>
      <c r="K110" s="643"/>
      <c r="L110" s="654"/>
      <c r="M110" s="643"/>
      <c r="N110" s="657"/>
      <c r="O110" s="658"/>
    </row>
    <row r="111" spans="1:15" ht="12" customHeight="1" x14ac:dyDescent="0.2">
      <c r="A111" s="505"/>
      <c r="B111" s="54"/>
      <c r="C111" s="560" t="str">
        <f>IF(AND(A111&lt;&gt;"",'General Project Information'!$D$27&lt;&gt;"",'General Project Information'!$D$39=""),Picklists!$AH$4,"")</f>
        <v/>
      </c>
      <c r="D111" s="659"/>
      <c r="E111" s="674"/>
      <c r="F111" s="637"/>
      <c r="G111" s="661" t="str">
        <f>IF(D111="Forebay","0.1 inches of runoff from NBUA",IF(D111="Hazardous Spill Basin","2yr, tc=10 min, td= 5 min storm runoff + 1,550 cf   (cf)",IF(D111="Level Spreader","Level Spreader Length (ft)",IF(D111="Other","",""))))</f>
        <v/>
      </c>
      <c r="H111" s="662"/>
      <c r="I111" s="663"/>
      <c r="J111" s="670"/>
      <c r="K111" s="642" t="str">
        <f>IF(G111="","",IF(D111="Hazardous Spill Basin","cf",IF(D111="Level Spreader","ft",IF(D111="Dry Detention Basin","cf",IF(D111="Infiltration Basin","cf",IF(D111="Forebay","cf",""))))))</f>
        <v/>
      </c>
      <c r="L111" s="653"/>
      <c r="M111" s="642" t="str">
        <f>IF(K111="","",K111)</f>
        <v/>
      </c>
      <c r="N111" s="655" t="str">
        <f>IF(D111="","",IF(D111="Level Spreader","","N/A"))</f>
        <v/>
      </c>
      <c r="O111" s="656"/>
    </row>
    <row r="112" spans="1:15" ht="12" customHeight="1" x14ac:dyDescent="0.2">
      <c r="A112" s="509"/>
      <c r="B112" s="54"/>
      <c r="C112" s="561"/>
      <c r="D112" s="673"/>
      <c r="E112" s="674"/>
      <c r="F112" s="638"/>
      <c r="G112" s="675"/>
      <c r="H112" s="676"/>
      <c r="I112" s="677"/>
      <c r="J112" s="678"/>
      <c r="K112" s="643"/>
      <c r="L112" s="654"/>
      <c r="M112" s="643"/>
      <c r="N112" s="657"/>
      <c r="O112" s="658"/>
    </row>
    <row r="113" spans="1:20" customFormat="1" ht="12" customHeight="1" x14ac:dyDescent="0.2">
      <c r="A113" s="505"/>
      <c r="B113" s="54"/>
      <c r="C113" s="560" t="str">
        <f>IF(AND(A113&lt;&gt;"",'General Project Information'!$D$27&lt;&gt;"",'General Project Information'!$D$39=""),Picklists!$AH$4,"")</f>
        <v/>
      </c>
      <c r="D113" s="659"/>
      <c r="E113" s="674"/>
      <c r="F113" s="637"/>
      <c r="G113" s="661" t="str">
        <f>IF(D113="Forebay","0.1 inches of runoff from NBUA",IF(D113="Hazardous Spill Basin","2yr, tc=10 min, td= 5 min storm runoff + 1,550 cf   (cf)",IF(D113="Level Spreader","Level Spreader Length (ft)",IF(D113="Other","",""))))</f>
        <v/>
      </c>
      <c r="H113" s="662"/>
      <c r="I113" s="663"/>
      <c r="J113" s="670"/>
      <c r="K113" s="642" t="str">
        <f>IF(G113="","",IF(D113="Hazardous Spill Basin","cf",IF(D113="Level Spreader","ft",IF(D113="Dry Detention Basin","cf",IF(D113="Infiltration Basin","cf",IF(D113="Forebay","cf",""))))))</f>
        <v/>
      </c>
      <c r="L113" s="653"/>
      <c r="M113" s="642" t="str">
        <f>IF(K113="","",K113)</f>
        <v/>
      </c>
      <c r="N113" s="655" t="str">
        <f>IF(D113="","",IF(D113="Level Spreader","","N/A"))</f>
        <v/>
      </c>
      <c r="O113" s="656"/>
    </row>
    <row r="114" spans="1:20" ht="12" customHeight="1" x14ac:dyDescent="0.2">
      <c r="A114" s="509"/>
      <c r="B114" s="54"/>
      <c r="C114" s="561"/>
      <c r="D114" s="673"/>
      <c r="E114" s="674"/>
      <c r="F114" s="638"/>
      <c r="G114" s="675"/>
      <c r="H114" s="676"/>
      <c r="I114" s="677"/>
      <c r="J114" s="678"/>
      <c r="K114" s="643"/>
      <c r="L114" s="654"/>
      <c r="M114" s="643"/>
      <c r="N114" s="657"/>
      <c r="O114" s="658"/>
    </row>
    <row r="115" spans="1:20" ht="12" customHeight="1" x14ac:dyDescent="0.2">
      <c r="A115" s="505"/>
      <c r="B115" s="54"/>
      <c r="C115" s="560" t="str">
        <f>IF(AND(A115&lt;&gt;"",'General Project Information'!$D$27&lt;&gt;"",'General Project Information'!$D$39=""),Picklists!$AH$4,"")</f>
        <v/>
      </c>
      <c r="D115" s="659"/>
      <c r="E115" s="674"/>
      <c r="F115" s="637"/>
      <c r="G115" s="661" t="str">
        <f>IF(D115="Forebay","0.1 inches of runoff from NBUA",IF(D115="Hazardous Spill Basin","2yr, tc=10 min, td= 5 min storm runoff + 1,550 cf   (cf)",IF(D115="Level Spreader","Level Spreader Length (ft)",IF(D115="Other","",""))))</f>
        <v/>
      </c>
      <c r="H115" s="662"/>
      <c r="I115" s="663"/>
      <c r="J115" s="670"/>
      <c r="K115" s="642" t="str">
        <f>IF(G115="","",IF(D115="Hazardous Spill Basin","cf",IF(D115="Level Spreader","ft",IF(D115="Dry Detention Basin","cf",IF(D115="Infiltration Basin","cf",IF(D115="Forebay","cf",""))))))</f>
        <v/>
      </c>
      <c r="L115" s="653"/>
      <c r="M115" s="642" t="str">
        <f>IF(K115="","",K115)</f>
        <v/>
      </c>
      <c r="N115" s="655" t="str">
        <f>IF(D115="","",IF(D115="Level Spreader","","N/A"))</f>
        <v/>
      </c>
      <c r="O115" s="656"/>
    </row>
    <row r="116" spans="1:20" ht="12" customHeight="1" x14ac:dyDescent="0.2">
      <c r="A116" s="509"/>
      <c r="B116" s="54"/>
      <c r="C116" s="561"/>
      <c r="D116" s="673"/>
      <c r="E116" s="674"/>
      <c r="F116" s="638"/>
      <c r="G116" s="675"/>
      <c r="H116" s="676"/>
      <c r="I116" s="677"/>
      <c r="J116" s="678"/>
      <c r="K116" s="643"/>
      <c r="L116" s="654"/>
      <c r="M116" s="643"/>
      <c r="N116" s="657"/>
      <c r="O116" s="658"/>
    </row>
    <row r="117" spans="1:20" ht="12" customHeight="1" x14ac:dyDescent="0.2">
      <c r="A117" s="505"/>
      <c r="B117" s="54"/>
      <c r="C117" s="560" t="str">
        <f>IF(AND(A117&lt;&gt;"",'General Project Information'!$D$27&lt;&gt;"",'General Project Information'!$D$39=""),Picklists!$AH$4,"")</f>
        <v/>
      </c>
      <c r="D117" s="659"/>
      <c r="E117" s="674"/>
      <c r="F117" s="637"/>
      <c r="G117" s="661" t="str">
        <f>IF(D117="Forebay","0.1 inches of runoff from NBUA",IF(D117="Hazardous Spill Basin","2yr, tc=10 min, td= 5 min storm runoff + 1,550 cf   (cf)",IF(D117="Level Spreader","Level Spreader Length (ft)",IF(D117="Other","",""))))</f>
        <v/>
      </c>
      <c r="H117" s="662"/>
      <c r="I117" s="663"/>
      <c r="J117" s="670"/>
      <c r="K117" s="642" t="str">
        <f>IF(G117="","",IF(D117="Hazardous Spill Basin","cf",IF(D117="Level Spreader","ft",IF(D117="Dry Detention Basin","cf",IF(D117="Infiltration Basin","cf",IF(D117="Forebay","cf",""))))))</f>
        <v/>
      </c>
      <c r="L117" s="653"/>
      <c r="M117" s="642" t="str">
        <f>IF(K117="","",K117)</f>
        <v/>
      </c>
      <c r="N117" s="655" t="str">
        <f>IF(D117="","",IF(D117="Level Spreader","","N/A"))</f>
        <v/>
      </c>
      <c r="O117" s="656"/>
    </row>
    <row r="118" spans="1:20" ht="12" customHeight="1" x14ac:dyDescent="0.2">
      <c r="A118" s="509"/>
      <c r="B118" s="54"/>
      <c r="C118" s="561"/>
      <c r="D118" s="673"/>
      <c r="E118" s="674"/>
      <c r="F118" s="638"/>
      <c r="G118" s="675"/>
      <c r="H118" s="676"/>
      <c r="I118" s="677"/>
      <c r="J118" s="678"/>
      <c r="K118" s="643"/>
      <c r="L118" s="654"/>
      <c r="M118" s="643"/>
      <c r="N118" s="657"/>
      <c r="O118" s="658"/>
    </row>
    <row r="119" spans="1:20" ht="12" customHeight="1" x14ac:dyDescent="0.2">
      <c r="A119" s="505"/>
      <c r="B119" s="54"/>
      <c r="C119" s="560" t="str">
        <f>IF(AND(A119&lt;&gt;"",'General Project Information'!$D$27&lt;&gt;"",'General Project Information'!$D$39=""),Picklists!$AH$4,"")</f>
        <v/>
      </c>
      <c r="D119" s="659"/>
      <c r="E119" s="674"/>
      <c r="F119" s="637"/>
      <c r="G119" s="661" t="str">
        <f>IF(D119="Forebay","0.1 inches of runoff from NBUA",IF(D119="Hazardous Spill Basin","2yr, tc=10 min, td= 5 min storm runoff + 1,550 cf   (cf)",IF(D119="Level Spreader","Level Spreader Length (ft)",IF(D119="Other","",""))))</f>
        <v/>
      </c>
      <c r="H119" s="662"/>
      <c r="I119" s="663"/>
      <c r="J119" s="670"/>
      <c r="K119" s="642" t="str">
        <f>IF(G119="","",IF(D119="Hazardous Spill Basin","cf",IF(D119="Level Spreader","ft",IF(D119="Dry Detention Basin","cf",IF(D119="Infiltration Basin","cf",IF(D119="Forebay","cf",""))))))</f>
        <v/>
      </c>
      <c r="L119" s="653"/>
      <c r="M119" s="642" t="str">
        <f>IF(K119="","",K119)</f>
        <v/>
      </c>
      <c r="N119" s="655" t="str">
        <f>IF(D119="","",IF(D119="Level Spreader","","N/A"))</f>
        <v/>
      </c>
      <c r="O119" s="656"/>
    </row>
    <row r="120" spans="1:20" ht="12" customHeight="1" x14ac:dyDescent="0.2">
      <c r="A120" s="509"/>
      <c r="B120" s="54"/>
      <c r="C120" s="561"/>
      <c r="D120" s="673"/>
      <c r="E120" s="674"/>
      <c r="F120" s="638"/>
      <c r="G120" s="675"/>
      <c r="H120" s="676"/>
      <c r="I120" s="677"/>
      <c r="J120" s="678"/>
      <c r="K120" s="643"/>
      <c r="L120" s="654"/>
      <c r="M120" s="643"/>
      <c r="N120" s="657"/>
      <c r="O120" s="658"/>
    </row>
    <row r="121" spans="1:20" ht="12" customHeight="1" x14ac:dyDescent="0.2">
      <c r="A121" s="505"/>
      <c r="B121" s="54"/>
      <c r="C121" s="560" t="str">
        <f>IF(AND(A121&lt;&gt;"",'General Project Information'!$D$27&lt;&gt;"",'General Project Information'!$D$39=""),Picklists!$AH$4,"")</f>
        <v/>
      </c>
      <c r="D121" s="659"/>
      <c r="E121" s="685"/>
      <c r="F121" s="637"/>
      <c r="G121" s="661" t="str">
        <f>IF(D121="Forebay","0.1 inches of runoff from NBUA",IF(D121="Hazardous Spill Basin","2yr, tc=10 min, td= 5 min storm runoff + 1,550 cf   (cf)",IF(D121="Level Spreader","Level Spreader Length (ft)",IF(D121="Other","",""))))</f>
        <v/>
      </c>
      <c r="H121" s="662"/>
      <c r="I121" s="663"/>
      <c r="J121" s="670"/>
      <c r="K121" s="642" t="str">
        <f>IF(G121="","",IF(D121="Hazardous Spill Basin","cf",IF(D121="Level Spreader","ft",IF(D121="Dry Detention Basin","cf",IF(D121="Infiltration Basin","cf",IF(D121="Forebay","cf",""))))))</f>
        <v/>
      </c>
      <c r="L121" s="653"/>
      <c r="M121" s="642" t="str">
        <f>IF(K121="","",K121)</f>
        <v/>
      </c>
      <c r="N121" s="655" t="str">
        <f>IF(D121="","",IF(D121="Level Spreader","","N/A"))</f>
        <v/>
      </c>
      <c r="O121" s="656"/>
    </row>
    <row r="122" spans="1:20" s="3" customFormat="1" ht="12" customHeight="1" thickBot="1" x14ac:dyDescent="0.25">
      <c r="A122" s="568"/>
      <c r="B122" s="138"/>
      <c r="C122" s="610"/>
      <c r="D122" s="660"/>
      <c r="E122" s="686"/>
      <c r="F122" s="641"/>
      <c r="G122" s="664"/>
      <c r="H122" s="665"/>
      <c r="I122" s="666"/>
      <c r="J122" s="671"/>
      <c r="K122" s="672"/>
      <c r="L122" s="669"/>
      <c r="M122" s="672"/>
      <c r="N122" s="667"/>
      <c r="O122" s="668"/>
    </row>
    <row r="123" spans="1:20" s="3" customFormat="1" ht="32.25" customHeight="1" thickBot="1" x14ac:dyDescent="0.25">
      <c r="A123" s="679" t="s">
        <v>793</v>
      </c>
      <c r="B123" s="680"/>
      <c r="C123" s="680"/>
      <c r="D123" s="680"/>
      <c r="E123" s="680"/>
      <c r="F123" s="680"/>
      <c r="G123" s="680"/>
      <c r="H123" s="680"/>
      <c r="I123" s="680"/>
      <c r="J123" s="680"/>
      <c r="K123" s="680"/>
      <c r="L123" s="680"/>
      <c r="M123" s="680"/>
      <c r="N123" s="680"/>
      <c r="O123" s="681"/>
    </row>
    <row r="124" spans="1:20" customFormat="1" ht="15" customHeight="1" x14ac:dyDescent="0.2">
      <c r="A124" s="94"/>
      <c r="B124" s="95"/>
      <c r="C124" s="95"/>
      <c r="D124" s="636" t="s">
        <v>67</v>
      </c>
      <c r="E124" s="636"/>
      <c r="F124" s="636"/>
      <c r="G124" s="636"/>
      <c r="H124" s="636"/>
      <c r="I124" s="636"/>
      <c r="J124" s="636"/>
      <c r="K124" s="95"/>
      <c r="L124" s="95"/>
      <c r="M124" s="95"/>
      <c r="N124" s="95"/>
      <c r="O124" s="119"/>
    </row>
    <row r="125" spans="1:20" ht="12" customHeight="1" x14ac:dyDescent="0.2">
      <c r="A125" s="644"/>
      <c r="B125" s="645"/>
      <c r="C125" s="645"/>
      <c r="D125" s="645"/>
      <c r="E125" s="645"/>
      <c r="F125" s="645"/>
      <c r="G125" s="645"/>
      <c r="H125" s="645"/>
      <c r="I125" s="645"/>
      <c r="J125" s="645"/>
      <c r="K125" s="645"/>
      <c r="L125" s="645"/>
      <c r="M125" s="645"/>
      <c r="N125" s="645"/>
      <c r="O125" s="646"/>
      <c r="P125" s="7"/>
      <c r="Q125" s="7"/>
      <c r="R125" s="10"/>
      <c r="T125" s="9"/>
    </row>
    <row r="126" spans="1:20" ht="12" customHeight="1" x14ac:dyDescent="0.2">
      <c r="A126" s="647"/>
      <c r="B126" s="648"/>
      <c r="C126" s="648"/>
      <c r="D126" s="648"/>
      <c r="E126" s="648"/>
      <c r="F126" s="648"/>
      <c r="G126" s="648"/>
      <c r="H126" s="648"/>
      <c r="I126" s="648"/>
      <c r="J126" s="648"/>
      <c r="K126" s="648"/>
      <c r="L126" s="648"/>
      <c r="M126" s="648"/>
      <c r="N126" s="648"/>
      <c r="O126" s="649"/>
      <c r="P126" s="7"/>
      <c r="Q126" s="7"/>
      <c r="R126" s="10"/>
      <c r="T126" s="9"/>
    </row>
    <row r="127" spans="1:20" ht="12" customHeight="1" x14ac:dyDescent="0.2">
      <c r="A127" s="647"/>
      <c r="B127" s="648"/>
      <c r="C127" s="648"/>
      <c r="D127" s="648"/>
      <c r="E127" s="648"/>
      <c r="F127" s="648"/>
      <c r="G127" s="648"/>
      <c r="H127" s="648"/>
      <c r="I127" s="648"/>
      <c r="J127" s="648"/>
      <c r="K127" s="648"/>
      <c r="L127" s="648"/>
      <c r="M127" s="648"/>
      <c r="N127" s="648"/>
      <c r="O127" s="649"/>
      <c r="P127" s="7"/>
      <c r="Q127" s="7"/>
      <c r="R127" s="10"/>
      <c r="T127" s="9"/>
    </row>
    <row r="128" spans="1:20" ht="12" customHeight="1" x14ac:dyDescent="0.2">
      <c r="A128" s="647"/>
      <c r="B128" s="648"/>
      <c r="C128" s="648"/>
      <c r="D128" s="648"/>
      <c r="E128" s="648"/>
      <c r="F128" s="648"/>
      <c r="G128" s="648"/>
      <c r="H128" s="648"/>
      <c r="I128" s="648"/>
      <c r="J128" s="648"/>
      <c r="K128" s="648"/>
      <c r="L128" s="648"/>
      <c r="M128" s="648"/>
      <c r="N128" s="648"/>
      <c r="O128" s="649"/>
      <c r="P128" s="7"/>
      <c r="Q128" s="7"/>
      <c r="R128" s="10"/>
      <c r="T128" s="9"/>
    </row>
    <row r="129" spans="1:20" ht="12" customHeight="1" x14ac:dyDescent="0.2">
      <c r="A129" s="647"/>
      <c r="B129" s="648"/>
      <c r="C129" s="648"/>
      <c r="D129" s="648"/>
      <c r="E129" s="648"/>
      <c r="F129" s="648"/>
      <c r="G129" s="648"/>
      <c r="H129" s="648"/>
      <c r="I129" s="648"/>
      <c r="J129" s="648"/>
      <c r="K129" s="648"/>
      <c r="L129" s="648"/>
      <c r="M129" s="648"/>
      <c r="N129" s="648"/>
      <c r="O129" s="649"/>
      <c r="P129" s="7"/>
      <c r="Q129" s="7"/>
      <c r="R129" s="10"/>
      <c r="T129" s="9"/>
    </row>
    <row r="130" spans="1:20" s="3" customFormat="1" ht="12" customHeight="1" x14ac:dyDescent="0.2">
      <c r="A130" s="647"/>
      <c r="B130" s="648"/>
      <c r="C130" s="648"/>
      <c r="D130" s="648"/>
      <c r="E130" s="648"/>
      <c r="F130" s="648"/>
      <c r="G130" s="648"/>
      <c r="H130" s="648"/>
      <c r="I130" s="648"/>
      <c r="J130" s="648"/>
      <c r="K130" s="648"/>
      <c r="L130" s="648"/>
      <c r="M130" s="648"/>
      <c r="N130" s="648"/>
      <c r="O130" s="649"/>
      <c r="P130" s="8"/>
      <c r="Q130" s="8"/>
      <c r="R130" s="11"/>
      <c r="T130" s="9"/>
    </row>
    <row r="131" spans="1:20" ht="13.5" thickBot="1" x14ac:dyDescent="0.25">
      <c r="A131" s="650"/>
      <c r="B131" s="651"/>
      <c r="C131" s="651"/>
      <c r="D131" s="651"/>
      <c r="E131" s="651"/>
      <c r="F131" s="651"/>
      <c r="G131" s="651"/>
      <c r="H131" s="651"/>
      <c r="I131" s="651"/>
      <c r="J131" s="651"/>
      <c r="K131" s="651"/>
      <c r="L131" s="651"/>
      <c r="M131" s="651"/>
      <c r="N131" s="651"/>
      <c r="O131" s="652"/>
    </row>
    <row r="132" spans="1:20" ht="22.5" customHeight="1" x14ac:dyDescent="0.2">
      <c r="A132" s="88"/>
      <c r="B132" s="89"/>
      <c r="C132" s="89"/>
      <c r="D132" s="409" t="s">
        <v>57</v>
      </c>
      <c r="E132" s="409"/>
      <c r="F132" s="409"/>
      <c r="G132" s="409"/>
      <c r="H132" s="409"/>
      <c r="I132" s="409"/>
      <c r="J132" s="409"/>
      <c r="K132" s="89"/>
      <c r="L132" s="89"/>
      <c r="M132" s="89"/>
      <c r="N132" s="89"/>
      <c r="O132" s="101"/>
    </row>
    <row r="133" spans="1:20" ht="18.75" customHeight="1" x14ac:dyDescent="0.2">
      <c r="A133" s="90"/>
      <c r="B133" s="91"/>
      <c r="C133" s="91"/>
      <c r="D133" s="412" t="s">
        <v>58</v>
      </c>
      <c r="E133" s="412"/>
      <c r="F133" s="412"/>
      <c r="G133" s="412"/>
      <c r="H133" s="412"/>
      <c r="I133" s="412"/>
      <c r="J133" s="412"/>
      <c r="K133" s="91"/>
      <c r="L133" s="91"/>
      <c r="M133" s="91"/>
      <c r="N133" s="91"/>
      <c r="O133" s="102"/>
    </row>
    <row r="134" spans="1:20" ht="27" customHeight="1" thickBot="1" x14ac:dyDescent="0.25">
      <c r="A134" s="34" t="str">
        <f>'General Project Information'!$A$6</f>
        <v>(Version 2.08; Released April 2018)</v>
      </c>
      <c r="B134" s="35"/>
      <c r="C134" s="35"/>
      <c r="D134" s="414" t="s">
        <v>675</v>
      </c>
      <c r="E134" s="414"/>
      <c r="F134" s="414"/>
      <c r="G134" s="414"/>
      <c r="H134" s="414"/>
      <c r="I134" s="414"/>
      <c r="J134" s="414"/>
      <c r="K134" s="35"/>
      <c r="L134" s="35"/>
      <c r="M134" s="35"/>
      <c r="N134" s="35"/>
      <c r="O134" s="36"/>
      <c r="P134" s="2"/>
    </row>
    <row r="135" spans="1:20" x14ac:dyDescent="0.2">
      <c r="A135" s="687" t="s">
        <v>436</v>
      </c>
      <c r="B135" s="688"/>
      <c r="C135" s="98"/>
      <c r="D135" s="32" t="str">
        <f>'General Project Information'!$C$7</f>
        <v>37673.3.GV3</v>
      </c>
      <c r="E135" s="21" t="s">
        <v>438</v>
      </c>
      <c r="F135" s="32" t="str">
        <f>'General Project Information'!$E$7</f>
        <v>R-2721 A</v>
      </c>
      <c r="G135" s="98" t="s">
        <v>0</v>
      </c>
      <c r="H135" s="32" t="str">
        <f>'General Project Information'!$H$7</f>
        <v xml:space="preserve">Wake       </v>
      </c>
      <c r="I135" s="32"/>
      <c r="J135" s="22"/>
      <c r="K135" s="32"/>
      <c r="L135" s="22" t="s">
        <v>55</v>
      </c>
      <c r="M135" s="110" t="str">
        <f>IF(A138&lt;&gt;"",MAX(M84)+1,"")</f>
        <v/>
      </c>
      <c r="N135" s="98" t="s">
        <v>78</v>
      </c>
      <c r="O135" s="50">
        <f>'General Project Information'!$O$7</f>
        <v>10</v>
      </c>
    </row>
    <row r="136" spans="1:20" ht="17.25" customHeight="1" thickBot="1" x14ac:dyDescent="0.25">
      <c r="A136" s="92"/>
      <c r="B136" s="93"/>
      <c r="C136" s="93"/>
      <c r="D136" s="421" t="s">
        <v>475</v>
      </c>
      <c r="E136" s="421"/>
      <c r="F136" s="421"/>
      <c r="G136" s="421"/>
      <c r="H136" s="421"/>
      <c r="I136" s="421"/>
      <c r="J136" s="421"/>
      <c r="K136" s="93"/>
      <c r="L136" s="93"/>
      <c r="M136" s="93"/>
      <c r="N136" s="93"/>
      <c r="O136" s="105"/>
    </row>
    <row r="137" spans="1:20" s="18" customFormat="1" ht="41.25" customHeight="1" x14ac:dyDescent="0.2">
      <c r="A137" s="48" t="s">
        <v>74</v>
      </c>
      <c r="B137" s="52" t="s">
        <v>807</v>
      </c>
      <c r="C137" s="49" t="s">
        <v>648</v>
      </c>
      <c r="D137" s="49" t="s">
        <v>447</v>
      </c>
      <c r="E137" s="49" t="s">
        <v>108</v>
      </c>
      <c r="F137" s="152" t="s">
        <v>491</v>
      </c>
      <c r="G137" s="682" t="s">
        <v>383</v>
      </c>
      <c r="H137" s="683"/>
      <c r="I137" s="683"/>
      <c r="J137" s="683"/>
      <c r="K137" s="684"/>
      <c r="L137" s="682" t="s">
        <v>442</v>
      </c>
      <c r="M137" s="684"/>
      <c r="N137" s="689" t="s">
        <v>769</v>
      </c>
      <c r="O137" s="690"/>
    </row>
    <row r="138" spans="1:20" customFormat="1" ht="12" customHeight="1" x14ac:dyDescent="0.2">
      <c r="A138" s="505"/>
      <c r="B138" s="54"/>
      <c r="C138" s="560" t="str">
        <f>IF(AND(A138&lt;&gt;"",'General Project Information'!$D$27&lt;&gt;"",'General Project Information'!$D$39=""),Picklists!$AH$4,"")</f>
        <v/>
      </c>
      <c r="D138" s="659"/>
      <c r="E138" s="674"/>
      <c r="F138" s="637"/>
      <c r="G138" s="661" t="str">
        <f>IF(D138="Forebay","0.1 inches of runoff from NBUA",IF(D138="Hazardous Spill Basin","2yr, tc=10 min, td= 5 min storm runoff + 1,550 cf   (cf)",IF(D138="Level Spreader","Level Spreader Length (ft)",IF(D138="Other","",""))))</f>
        <v/>
      </c>
      <c r="H138" s="662"/>
      <c r="I138" s="663"/>
      <c r="J138" s="670"/>
      <c r="K138" s="642" t="str">
        <f>IF(G138="","",IF(D138="Hazardous Spill Basin","cf",IF(D138="Level Spreader","ft",IF(D138="Dry Detention Basin","cf",IF(D138="Infiltration Basin","cf",IF(D138="Forebay","cf",""))))))</f>
        <v/>
      </c>
      <c r="L138" s="653"/>
      <c r="M138" s="642" t="str">
        <f>IF(K138="","",K138)</f>
        <v/>
      </c>
      <c r="N138" s="655" t="str">
        <f>IF(D138="","",IF(D138="Level Spreader","","N/A"))</f>
        <v/>
      </c>
      <c r="O138" s="656"/>
    </row>
    <row r="139" spans="1:20" customFormat="1" ht="12" customHeight="1" x14ac:dyDescent="0.2">
      <c r="A139" s="509"/>
      <c r="B139" s="54"/>
      <c r="C139" s="561"/>
      <c r="D139" s="673"/>
      <c r="E139" s="674"/>
      <c r="F139" s="638"/>
      <c r="G139" s="675"/>
      <c r="H139" s="676"/>
      <c r="I139" s="677"/>
      <c r="J139" s="678"/>
      <c r="K139" s="643"/>
      <c r="L139" s="654"/>
      <c r="M139" s="643"/>
      <c r="N139" s="657"/>
      <c r="O139" s="658"/>
    </row>
    <row r="140" spans="1:20" customFormat="1" ht="12" customHeight="1" x14ac:dyDescent="0.2">
      <c r="A140" s="505"/>
      <c r="B140" s="54"/>
      <c r="C140" s="560" t="str">
        <f>IF(AND(A140&lt;&gt;"",'General Project Information'!$D$27&lt;&gt;"",'General Project Information'!$D$39=""),Picklists!$AH$4,"")</f>
        <v/>
      </c>
      <c r="D140" s="659"/>
      <c r="E140" s="674"/>
      <c r="F140" s="637"/>
      <c r="G140" s="661" t="str">
        <f>IF(D140="Forebay","0.1 inches of runoff from NBUA",IF(D140="Hazardous Spill Basin","2yr, tc=10 min, td= 5 min storm runoff + 1,550 cf   (cf)",IF(D140="Level Spreader","Level Spreader Length (ft)",IF(D140="Other","",""))))</f>
        <v/>
      </c>
      <c r="H140" s="662"/>
      <c r="I140" s="663"/>
      <c r="J140" s="670"/>
      <c r="K140" s="642" t="str">
        <f>IF(G140="","",IF(D140="Hazardous Spill Basin","cf",IF(D140="Level Spreader","ft",IF(D140="Dry Detention Basin","cf",IF(D140="Infiltration Basin","cf",IF(D140="Forebay","cf",""))))))</f>
        <v/>
      </c>
      <c r="L140" s="653"/>
      <c r="M140" s="642" t="str">
        <f>IF(K140="","",K140)</f>
        <v/>
      </c>
      <c r="N140" s="655" t="str">
        <f>IF(D140="","",IF(D140="Level Spreader","","N/A"))</f>
        <v/>
      </c>
      <c r="O140" s="656"/>
    </row>
    <row r="141" spans="1:20" customFormat="1" ht="12" customHeight="1" x14ac:dyDescent="0.2">
      <c r="A141" s="509"/>
      <c r="B141" s="54"/>
      <c r="C141" s="561"/>
      <c r="D141" s="673"/>
      <c r="E141" s="674"/>
      <c r="F141" s="638"/>
      <c r="G141" s="675"/>
      <c r="H141" s="676"/>
      <c r="I141" s="677"/>
      <c r="J141" s="678"/>
      <c r="K141" s="643"/>
      <c r="L141" s="654"/>
      <c r="M141" s="643"/>
      <c r="N141" s="657"/>
      <c r="O141" s="658"/>
      <c r="P141" s="27"/>
    </row>
    <row r="142" spans="1:20" customFormat="1" ht="12" customHeight="1" x14ac:dyDescent="0.2">
      <c r="A142" s="505"/>
      <c r="B142" s="54"/>
      <c r="C142" s="560" t="str">
        <f>IF(AND(A142&lt;&gt;"",'General Project Information'!$D$27&lt;&gt;"",'General Project Information'!$D$39=""),Picklists!$AH$4,"")</f>
        <v/>
      </c>
      <c r="D142" s="659"/>
      <c r="E142" s="674"/>
      <c r="F142" s="637"/>
      <c r="G142" s="661" t="str">
        <f>IF(D142="Forebay","0.1 inches of runoff from NBUA",IF(D142="Hazardous Spill Basin","2yr, tc=10 min, td= 5 min storm runoff + 1,550 cf   (cf)",IF(D142="Level Spreader","Level Spreader Length (ft)",IF(D142="Other","",""))))</f>
        <v/>
      </c>
      <c r="H142" s="662"/>
      <c r="I142" s="663"/>
      <c r="J142" s="670"/>
      <c r="K142" s="642" t="str">
        <f>IF(G142="","",IF(D142="Hazardous Spill Basin","cf",IF(D142="Level Spreader","ft",IF(D142="Dry Detention Basin","cf",IF(D142="Infiltration Basin","cf",IF(D142="Forebay","cf",""))))))</f>
        <v/>
      </c>
      <c r="L142" s="653"/>
      <c r="M142" s="642" t="str">
        <f>IF(K142="","",K142)</f>
        <v/>
      </c>
      <c r="N142" s="655" t="str">
        <f>IF(D142="","",IF(D142="Level Spreader","","N/A"))</f>
        <v/>
      </c>
      <c r="O142" s="656"/>
    </row>
    <row r="143" spans="1:20" ht="12" customHeight="1" x14ac:dyDescent="0.2">
      <c r="A143" s="509"/>
      <c r="B143" s="54"/>
      <c r="C143" s="561"/>
      <c r="D143" s="673"/>
      <c r="E143" s="674"/>
      <c r="F143" s="638"/>
      <c r="G143" s="675"/>
      <c r="H143" s="676"/>
      <c r="I143" s="677"/>
      <c r="J143" s="678"/>
      <c r="K143" s="643"/>
      <c r="L143" s="654"/>
      <c r="M143" s="643"/>
      <c r="N143" s="657"/>
      <c r="O143" s="658"/>
    </row>
    <row r="144" spans="1:20" ht="12" customHeight="1" x14ac:dyDescent="0.2">
      <c r="A144" s="505"/>
      <c r="B144" s="54"/>
      <c r="C144" s="560" t="str">
        <f>IF(AND(A144&lt;&gt;"",'General Project Information'!$D$27&lt;&gt;"",'General Project Information'!$D$39=""),Picklists!$AH$4,"")</f>
        <v/>
      </c>
      <c r="D144" s="659"/>
      <c r="E144" s="674"/>
      <c r="F144" s="637"/>
      <c r="G144" s="661" t="str">
        <f>IF(D144="Forebay","0.1 inches of runoff from NBUA",IF(D144="Hazardous Spill Basin","2yr, tc=10 min, td= 5 min storm runoff + 1,550 cf   (cf)",IF(D144="Level Spreader","Level Spreader Length (ft)",IF(D144="Other","",""))))</f>
        <v/>
      </c>
      <c r="H144" s="662"/>
      <c r="I144" s="663"/>
      <c r="J144" s="670"/>
      <c r="K144" s="642" t="str">
        <f>IF(G144="","",IF(D144="Hazardous Spill Basin","cf",IF(D144="Level Spreader","ft",IF(D144="Dry Detention Basin","cf",IF(D144="Infiltration Basin","cf",IF(D144="Forebay","cf",""))))))</f>
        <v/>
      </c>
      <c r="L144" s="653"/>
      <c r="M144" s="642" t="str">
        <f>IF(K144="","",K144)</f>
        <v/>
      </c>
      <c r="N144" s="655" t="str">
        <f>IF(D144="","",IF(D144="Level Spreader","","N/A"))</f>
        <v/>
      </c>
      <c r="O144" s="656"/>
    </row>
    <row r="145" spans="1:15" ht="12" customHeight="1" x14ac:dyDescent="0.2">
      <c r="A145" s="509"/>
      <c r="B145" s="54"/>
      <c r="C145" s="561"/>
      <c r="D145" s="673"/>
      <c r="E145" s="674"/>
      <c r="F145" s="638"/>
      <c r="G145" s="675"/>
      <c r="H145" s="676"/>
      <c r="I145" s="677"/>
      <c r="J145" s="678"/>
      <c r="K145" s="643"/>
      <c r="L145" s="654"/>
      <c r="M145" s="643"/>
      <c r="N145" s="657"/>
      <c r="O145" s="658"/>
    </row>
    <row r="146" spans="1:15" ht="12" customHeight="1" x14ac:dyDescent="0.2">
      <c r="A146" s="505"/>
      <c r="B146" s="54"/>
      <c r="C146" s="560" t="str">
        <f>IF(AND(A146&lt;&gt;"",'General Project Information'!$D$27&lt;&gt;"",'General Project Information'!$D$39=""),Picklists!$AH$4,"")</f>
        <v/>
      </c>
      <c r="D146" s="659"/>
      <c r="E146" s="674"/>
      <c r="F146" s="637"/>
      <c r="G146" s="661" t="str">
        <f>IF(D146="Forebay","0.1 inches of runoff from NBUA",IF(D146="Hazardous Spill Basin","2yr, tc=10 min, td= 5 min storm runoff + 1,550 cf   (cf)",IF(D146="Level Spreader","Level Spreader Length (ft)",IF(D146="Other","",""))))</f>
        <v/>
      </c>
      <c r="H146" s="662"/>
      <c r="I146" s="663"/>
      <c r="J146" s="670"/>
      <c r="K146" s="642" t="str">
        <f>IF(G146="","",IF(D146="Hazardous Spill Basin","cf",IF(D146="Level Spreader","ft",IF(D146="Dry Detention Basin","cf",IF(D146="Infiltration Basin","cf",IF(D146="Forebay","cf",""))))))</f>
        <v/>
      </c>
      <c r="L146" s="653"/>
      <c r="M146" s="642" t="str">
        <f>IF(K146="","",K146)</f>
        <v/>
      </c>
      <c r="N146" s="655" t="str">
        <f>IF(D146="","",IF(D146="Level Spreader","","N/A"))</f>
        <v/>
      </c>
      <c r="O146" s="656"/>
    </row>
    <row r="147" spans="1:15" s="3" customFormat="1" ht="12" customHeight="1" x14ac:dyDescent="0.2">
      <c r="A147" s="509"/>
      <c r="B147" s="54"/>
      <c r="C147" s="561"/>
      <c r="D147" s="673"/>
      <c r="E147" s="674"/>
      <c r="F147" s="638"/>
      <c r="G147" s="675"/>
      <c r="H147" s="676"/>
      <c r="I147" s="677"/>
      <c r="J147" s="678"/>
      <c r="K147" s="643"/>
      <c r="L147" s="654"/>
      <c r="M147" s="643"/>
      <c r="N147" s="657"/>
      <c r="O147" s="658"/>
    </row>
    <row r="148" spans="1:15" ht="12" customHeight="1" x14ac:dyDescent="0.2">
      <c r="A148" s="505"/>
      <c r="B148" s="54"/>
      <c r="C148" s="560" t="str">
        <f>IF(AND(A148&lt;&gt;"",'General Project Information'!$D$27&lt;&gt;"",'General Project Information'!$D$39=""),Picklists!$AH$4,"")</f>
        <v/>
      </c>
      <c r="D148" s="659"/>
      <c r="E148" s="674"/>
      <c r="F148" s="637"/>
      <c r="G148" s="661" t="str">
        <f>IF(D148="Forebay","0.1 inches of runoff from NBUA",IF(D148="Hazardous Spill Basin","2yr, tc=10 min, td= 5 min storm runoff + 1,550 cf   (cf)",IF(D148="Level Spreader","Level Spreader Length (ft)",IF(D148="Other","",""))))</f>
        <v/>
      </c>
      <c r="H148" s="662"/>
      <c r="I148" s="663"/>
      <c r="J148" s="670"/>
      <c r="K148" s="642" t="str">
        <f>IF(G148="","",IF(D148="Hazardous Spill Basin","cf",IF(D148="Level Spreader","ft",IF(D148="Dry Detention Basin","cf",IF(D148="Infiltration Basin","cf",IF(D148="Forebay","cf",""))))))</f>
        <v/>
      </c>
      <c r="L148" s="653"/>
      <c r="M148" s="642" t="str">
        <f>IF(K148="","",K148)</f>
        <v/>
      </c>
      <c r="N148" s="655" t="str">
        <f>IF(D148="","",IF(D148="Level Spreader","","N/A"))</f>
        <v/>
      </c>
      <c r="O148" s="656"/>
    </row>
    <row r="149" spans="1:15" ht="12" customHeight="1" x14ac:dyDescent="0.2">
      <c r="A149" s="509"/>
      <c r="B149" s="54"/>
      <c r="C149" s="561"/>
      <c r="D149" s="673"/>
      <c r="E149" s="674"/>
      <c r="F149" s="638"/>
      <c r="G149" s="675"/>
      <c r="H149" s="676"/>
      <c r="I149" s="677"/>
      <c r="J149" s="678"/>
      <c r="K149" s="643"/>
      <c r="L149" s="654"/>
      <c r="M149" s="643"/>
      <c r="N149" s="657"/>
      <c r="O149" s="658"/>
    </row>
    <row r="150" spans="1:15" ht="12" customHeight="1" x14ac:dyDescent="0.2">
      <c r="A150" s="505"/>
      <c r="B150" s="54"/>
      <c r="C150" s="560" t="str">
        <f>IF(AND(A150&lt;&gt;"",'General Project Information'!$D$27&lt;&gt;"",'General Project Information'!$D$39=""),Picklists!$AH$4,"")</f>
        <v/>
      </c>
      <c r="D150" s="659"/>
      <c r="E150" s="674"/>
      <c r="F150" s="637"/>
      <c r="G150" s="661" t="str">
        <f>IF(D150="Forebay","0.1 inches of runoff from NBUA",IF(D150="Hazardous Spill Basin","2yr, tc=10 min, td= 5 min storm runoff + 1,550 cf   (cf)",IF(D150="Level Spreader","Level Spreader Length (ft)",IF(D150="Other","",""))))</f>
        <v/>
      </c>
      <c r="H150" s="662"/>
      <c r="I150" s="663"/>
      <c r="J150" s="670"/>
      <c r="K150" s="642" t="str">
        <f>IF(G150="","",IF(D150="Hazardous Spill Basin","cf",IF(D150="Level Spreader","ft",IF(D150="Dry Detention Basin","cf",IF(D150="Infiltration Basin","cf",IF(D150="Forebay","cf",""))))))</f>
        <v/>
      </c>
      <c r="L150" s="653"/>
      <c r="M150" s="642" t="str">
        <f>IF(K150="","",K150)</f>
        <v/>
      </c>
      <c r="N150" s="655" t="str">
        <f>IF(D150="","",IF(D150="Level Spreader","","N/A"))</f>
        <v/>
      </c>
      <c r="O150" s="656"/>
    </row>
    <row r="151" spans="1:15" ht="12" customHeight="1" x14ac:dyDescent="0.2">
      <c r="A151" s="509"/>
      <c r="B151" s="54"/>
      <c r="C151" s="561"/>
      <c r="D151" s="673"/>
      <c r="E151" s="674"/>
      <c r="F151" s="638"/>
      <c r="G151" s="675"/>
      <c r="H151" s="676"/>
      <c r="I151" s="677"/>
      <c r="J151" s="678"/>
      <c r="K151" s="643"/>
      <c r="L151" s="654"/>
      <c r="M151" s="643"/>
      <c r="N151" s="657"/>
      <c r="O151" s="658"/>
    </row>
    <row r="152" spans="1:15" ht="12" customHeight="1" x14ac:dyDescent="0.2">
      <c r="A152" s="505"/>
      <c r="B152" s="54"/>
      <c r="C152" s="560" t="str">
        <f>IF(AND(A152&lt;&gt;"",'General Project Information'!$D$27&lt;&gt;"",'General Project Information'!$D$39=""),Picklists!$AH$4,"")</f>
        <v/>
      </c>
      <c r="D152" s="659"/>
      <c r="E152" s="674"/>
      <c r="F152" s="637"/>
      <c r="G152" s="661" t="str">
        <f>IF(D152="Forebay","0.1 inches of runoff from NBUA",IF(D152="Hazardous Spill Basin","2yr, tc=10 min, td= 5 min storm runoff + 1,550 cf   (cf)",IF(D152="Level Spreader","Level Spreader Length (ft)",IF(D152="Other","",""))))</f>
        <v/>
      </c>
      <c r="H152" s="662"/>
      <c r="I152" s="663"/>
      <c r="J152" s="670"/>
      <c r="K152" s="642" t="str">
        <f>IF(G152="","",IF(D152="Hazardous Spill Basin","cf",IF(D152="Level Spreader","ft",IF(D152="Dry Detention Basin","cf",IF(D152="Infiltration Basin","cf",IF(D152="Forebay","cf",""))))))</f>
        <v/>
      </c>
      <c r="L152" s="653"/>
      <c r="M152" s="642" t="str">
        <f>IF(K152="","",K152)</f>
        <v/>
      </c>
      <c r="N152" s="655" t="str">
        <f>IF(D152="","",IF(D152="Level Spreader","","N/A"))</f>
        <v/>
      </c>
      <c r="O152" s="656"/>
    </row>
    <row r="153" spans="1:15" s="3" customFormat="1" ht="12" customHeight="1" x14ac:dyDescent="0.2">
      <c r="A153" s="509"/>
      <c r="B153" s="54"/>
      <c r="C153" s="561"/>
      <c r="D153" s="673"/>
      <c r="E153" s="674"/>
      <c r="F153" s="638"/>
      <c r="G153" s="675"/>
      <c r="H153" s="676"/>
      <c r="I153" s="677"/>
      <c r="J153" s="678"/>
      <c r="K153" s="643"/>
      <c r="L153" s="654"/>
      <c r="M153" s="643"/>
      <c r="N153" s="657"/>
      <c r="O153" s="658"/>
    </row>
    <row r="154" spans="1:15" ht="12" customHeight="1" x14ac:dyDescent="0.2">
      <c r="A154" s="505"/>
      <c r="B154" s="54"/>
      <c r="C154" s="560" t="str">
        <f>IF(AND(A154&lt;&gt;"",'General Project Information'!$D$27&lt;&gt;"",'General Project Information'!$D$39=""),Picklists!$AH$4,"")</f>
        <v/>
      </c>
      <c r="D154" s="659"/>
      <c r="E154" s="674"/>
      <c r="F154" s="637"/>
      <c r="G154" s="661" t="str">
        <f>IF(D154="Forebay","0.1 inches of runoff from NBUA",IF(D154="Hazardous Spill Basin","2yr, tc=10 min, td= 5 min storm runoff + 1,550 cf   (cf)",IF(D154="Level Spreader","Level Spreader Length (ft)",IF(D154="Other","",""))))</f>
        <v/>
      </c>
      <c r="H154" s="662"/>
      <c r="I154" s="663"/>
      <c r="J154" s="670"/>
      <c r="K154" s="642" t="str">
        <f>IF(G154="","",IF(D154="Hazardous Spill Basin","cf",IF(D154="Level Spreader","ft",IF(D154="Dry Detention Basin","cf",IF(D154="Infiltration Basin","cf",IF(D154="Forebay","cf",""))))))</f>
        <v/>
      </c>
      <c r="L154" s="653"/>
      <c r="M154" s="642" t="str">
        <f>IF(K154="","",K154)</f>
        <v/>
      </c>
      <c r="N154" s="655" t="str">
        <f>IF(D154="","",IF(D154="Level Spreader","","N/A"))</f>
        <v/>
      </c>
      <c r="O154" s="656"/>
    </row>
    <row r="155" spans="1:15" s="3" customFormat="1" ht="12" customHeight="1" x14ac:dyDescent="0.2">
      <c r="A155" s="509"/>
      <c r="B155" s="54"/>
      <c r="C155" s="561"/>
      <c r="D155" s="673"/>
      <c r="E155" s="674"/>
      <c r="F155" s="638"/>
      <c r="G155" s="675"/>
      <c r="H155" s="676"/>
      <c r="I155" s="677"/>
      <c r="J155" s="678"/>
      <c r="K155" s="643"/>
      <c r="L155" s="654"/>
      <c r="M155" s="643"/>
      <c r="N155" s="657"/>
      <c r="O155" s="658"/>
    </row>
    <row r="156" spans="1:15" ht="12" customHeight="1" x14ac:dyDescent="0.2">
      <c r="A156" s="505"/>
      <c r="B156" s="54"/>
      <c r="C156" s="560" t="str">
        <f>IF(AND(A156&lt;&gt;"",'General Project Information'!$D$27&lt;&gt;"",'General Project Information'!$D$39=""),Picklists!$AH$4,"")</f>
        <v/>
      </c>
      <c r="D156" s="659"/>
      <c r="E156" s="674"/>
      <c r="F156" s="637"/>
      <c r="G156" s="661" t="str">
        <f>IF(D156="Forebay","0.1 inches of runoff from NBUA",IF(D156="Hazardous Spill Basin","2yr, tc=10 min, td= 5 min storm runoff + 1,550 cf   (cf)",IF(D156="Level Spreader","Level Spreader Length (ft)",IF(D156="Other","",""))))</f>
        <v/>
      </c>
      <c r="H156" s="662"/>
      <c r="I156" s="663"/>
      <c r="J156" s="670"/>
      <c r="K156" s="642" t="str">
        <f>IF(G156="","",IF(D156="Hazardous Spill Basin","cf",IF(D156="Level Spreader","ft",IF(D156="Dry Detention Basin","cf",IF(D156="Infiltration Basin","cf",IF(D156="Forebay","cf",""))))))</f>
        <v/>
      </c>
      <c r="L156" s="653"/>
      <c r="M156" s="642" t="str">
        <f>IF(K156="","",K156)</f>
        <v/>
      </c>
      <c r="N156" s="655" t="str">
        <f>IF(D156="","",IF(D156="Level Spreader","","N/A"))</f>
        <v/>
      </c>
      <c r="O156" s="656"/>
    </row>
    <row r="157" spans="1:15" ht="12" customHeight="1" x14ac:dyDescent="0.2">
      <c r="A157" s="509"/>
      <c r="B157" s="54"/>
      <c r="C157" s="561"/>
      <c r="D157" s="673"/>
      <c r="E157" s="674"/>
      <c r="F157" s="638"/>
      <c r="G157" s="675"/>
      <c r="H157" s="676"/>
      <c r="I157" s="677"/>
      <c r="J157" s="678"/>
      <c r="K157" s="643"/>
      <c r="L157" s="654"/>
      <c r="M157" s="643"/>
      <c r="N157" s="657"/>
      <c r="O157" s="658"/>
    </row>
    <row r="158" spans="1:15" ht="12" customHeight="1" x14ac:dyDescent="0.2">
      <c r="A158" s="505"/>
      <c r="B158" s="54"/>
      <c r="C158" s="560" t="str">
        <f>IF(AND(A158&lt;&gt;"",'General Project Information'!$D$27&lt;&gt;"",'General Project Information'!$D$39=""),Picklists!$AH$4,"")</f>
        <v/>
      </c>
      <c r="D158" s="659"/>
      <c r="E158" s="674"/>
      <c r="F158" s="637"/>
      <c r="G158" s="661" t="str">
        <f>IF(D158="Forebay","0.1 inches of runoff from NBUA",IF(D158="Hazardous Spill Basin","2yr, tc=10 min, td= 5 min storm runoff + 1,550 cf   (cf)",IF(D158="Level Spreader","Level Spreader Length (ft)",IF(D158="Other","",""))))</f>
        <v/>
      </c>
      <c r="H158" s="662"/>
      <c r="I158" s="663"/>
      <c r="J158" s="670"/>
      <c r="K158" s="642" t="str">
        <f>IF(G158="","",IF(D158="Hazardous Spill Basin","cf",IF(D158="Level Spreader","ft",IF(D158="Dry Detention Basin","cf",IF(D158="Infiltration Basin","cf",IF(D158="Forebay","cf",""))))))</f>
        <v/>
      </c>
      <c r="L158" s="653"/>
      <c r="M158" s="642" t="str">
        <f>IF(K158="","",K158)</f>
        <v/>
      </c>
      <c r="N158" s="655" t="str">
        <f>IF(D158="","",IF(D158="Level Spreader","","N/A"))</f>
        <v/>
      </c>
      <c r="O158" s="656"/>
    </row>
    <row r="159" spans="1:15" s="3" customFormat="1" ht="12" customHeight="1" x14ac:dyDescent="0.2">
      <c r="A159" s="509"/>
      <c r="B159" s="54"/>
      <c r="C159" s="561"/>
      <c r="D159" s="673"/>
      <c r="E159" s="674"/>
      <c r="F159" s="638"/>
      <c r="G159" s="675"/>
      <c r="H159" s="676"/>
      <c r="I159" s="677"/>
      <c r="J159" s="678"/>
      <c r="K159" s="643"/>
      <c r="L159" s="654"/>
      <c r="M159" s="643"/>
      <c r="N159" s="657"/>
      <c r="O159" s="658"/>
    </row>
    <row r="160" spans="1:15" ht="12" customHeight="1" x14ac:dyDescent="0.2">
      <c r="A160" s="505"/>
      <c r="B160" s="54"/>
      <c r="C160" s="560" t="str">
        <f>IF(AND(A160&lt;&gt;"",'General Project Information'!$D$27&lt;&gt;"",'General Project Information'!$D$39=""),Picklists!$AH$4,"")</f>
        <v/>
      </c>
      <c r="D160" s="659"/>
      <c r="E160" s="674"/>
      <c r="F160" s="637"/>
      <c r="G160" s="661" t="str">
        <f>IF(D160="Forebay","0.1 inches of runoff from NBUA",IF(D160="Hazardous Spill Basin","2yr, tc=10 min, td= 5 min storm runoff + 1,550 cf   (cf)",IF(D160="Level Spreader","Level Spreader Length (ft)",IF(D160="Other","",""))))</f>
        <v/>
      </c>
      <c r="H160" s="662"/>
      <c r="I160" s="663"/>
      <c r="J160" s="670"/>
      <c r="K160" s="642" t="str">
        <f>IF(G160="","",IF(D160="Hazardous Spill Basin","cf",IF(D160="Level Spreader","ft",IF(D160="Dry Detention Basin","cf",IF(D160="Infiltration Basin","cf",IF(D160="Forebay","cf",""))))))</f>
        <v/>
      </c>
      <c r="L160" s="653"/>
      <c r="M160" s="642" t="str">
        <f>IF(K160="","",K160)</f>
        <v/>
      </c>
      <c r="N160" s="655" t="str">
        <f>IF(D160="","",IF(D160="Level Spreader","","N/A"))</f>
        <v/>
      </c>
      <c r="O160" s="656"/>
    </row>
    <row r="161" spans="1:20" ht="12" customHeight="1" x14ac:dyDescent="0.2">
      <c r="A161" s="509"/>
      <c r="B161" s="54"/>
      <c r="C161" s="561"/>
      <c r="D161" s="673"/>
      <c r="E161" s="674"/>
      <c r="F161" s="638"/>
      <c r="G161" s="675"/>
      <c r="H161" s="676"/>
      <c r="I161" s="677"/>
      <c r="J161" s="678"/>
      <c r="K161" s="643"/>
      <c r="L161" s="654"/>
      <c r="M161" s="643"/>
      <c r="N161" s="657"/>
      <c r="O161" s="658"/>
    </row>
    <row r="162" spans="1:20" ht="12" customHeight="1" x14ac:dyDescent="0.2">
      <c r="A162" s="505"/>
      <c r="B162" s="54"/>
      <c r="C162" s="560" t="str">
        <f>IF(AND(A162&lt;&gt;"",'General Project Information'!$D$27&lt;&gt;"",'General Project Information'!$D$39=""),Picklists!$AH$4,"")</f>
        <v/>
      </c>
      <c r="D162" s="659"/>
      <c r="E162" s="674"/>
      <c r="F162" s="637"/>
      <c r="G162" s="661" t="str">
        <f>IF(D162="Forebay","0.1 inches of runoff from NBUA",IF(D162="Hazardous Spill Basin","2yr, tc=10 min, td= 5 min storm runoff + 1,550 cf   (cf)",IF(D162="Level Spreader","Level Spreader Length (ft)",IF(D162="Other","",""))))</f>
        <v/>
      </c>
      <c r="H162" s="662"/>
      <c r="I162" s="663"/>
      <c r="J162" s="670"/>
      <c r="K162" s="642" t="str">
        <f>IF(G162="","",IF(D162="Hazardous Spill Basin","cf",IF(D162="Level Spreader","ft",IF(D162="Dry Detention Basin","cf",IF(D162="Infiltration Basin","cf",IF(D162="Forebay","cf",""))))))</f>
        <v/>
      </c>
      <c r="L162" s="653"/>
      <c r="M162" s="642" t="str">
        <f>IF(K162="","",K162)</f>
        <v/>
      </c>
      <c r="N162" s="655" t="str">
        <f>IF(D162="","",IF(D162="Level Spreader","","N/A"))</f>
        <v/>
      </c>
      <c r="O162" s="656"/>
    </row>
    <row r="163" spans="1:20" ht="12" customHeight="1" x14ac:dyDescent="0.2">
      <c r="A163" s="509"/>
      <c r="B163" s="54"/>
      <c r="C163" s="561"/>
      <c r="D163" s="673"/>
      <c r="E163" s="674"/>
      <c r="F163" s="638"/>
      <c r="G163" s="675"/>
      <c r="H163" s="676"/>
      <c r="I163" s="677"/>
      <c r="J163" s="678"/>
      <c r="K163" s="643"/>
      <c r="L163" s="654"/>
      <c r="M163" s="643"/>
      <c r="N163" s="657"/>
      <c r="O163" s="658"/>
    </row>
    <row r="164" spans="1:20" customFormat="1" ht="12" customHeight="1" x14ac:dyDescent="0.2">
      <c r="A164" s="505"/>
      <c r="B164" s="54"/>
      <c r="C164" s="560" t="str">
        <f>IF(AND(A164&lt;&gt;"",'General Project Information'!$D$27&lt;&gt;"",'General Project Information'!$D$39=""),Picklists!$AH$4,"")</f>
        <v/>
      </c>
      <c r="D164" s="659"/>
      <c r="E164" s="674"/>
      <c r="F164" s="637"/>
      <c r="G164" s="661" t="str">
        <f>IF(D164="Forebay","0.1 inches of runoff from NBUA",IF(D164="Hazardous Spill Basin","2yr, tc=10 min, td= 5 min storm runoff + 1,550 cf   (cf)",IF(D164="Level Spreader","Level Spreader Length (ft)",IF(D164="Other","",""))))</f>
        <v/>
      </c>
      <c r="H164" s="662"/>
      <c r="I164" s="663"/>
      <c r="J164" s="670"/>
      <c r="K164" s="642" t="str">
        <f>IF(G164="","",IF(D164="Hazardous Spill Basin","cf",IF(D164="Level Spreader","ft",IF(D164="Dry Detention Basin","cf",IF(D164="Infiltration Basin","cf",IF(D164="Forebay","cf",""))))))</f>
        <v/>
      </c>
      <c r="L164" s="653"/>
      <c r="M164" s="642" t="str">
        <f>IF(K164="","",K164)</f>
        <v/>
      </c>
      <c r="N164" s="655" t="str">
        <f>IF(D164="","",IF(D164="Level Spreader","","N/A"))</f>
        <v/>
      </c>
      <c r="O164" s="656"/>
    </row>
    <row r="165" spans="1:20" ht="12" customHeight="1" x14ac:dyDescent="0.2">
      <c r="A165" s="509"/>
      <c r="B165" s="54"/>
      <c r="C165" s="561"/>
      <c r="D165" s="673"/>
      <c r="E165" s="674"/>
      <c r="F165" s="638"/>
      <c r="G165" s="675"/>
      <c r="H165" s="676"/>
      <c r="I165" s="677"/>
      <c r="J165" s="678"/>
      <c r="K165" s="643"/>
      <c r="L165" s="654"/>
      <c r="M165" s="643"/>
      <c r="N165" s="657"/>
      <c r="O165" s="658"/>
    </row>
    <row r="166" spans="1:20" ht="12" customHeight="1" x14ac:dyDescent="0.2">
      <c r="A166" s="505"/>
      <c r="B166" s="54"/>
      <c r="C166" s="560" t="str">
        <f>IF(AND(A166&lt;&gt;"",'General Project Information'!$D$27&lt;&gt;"",'General Project Information'!$D$39=""),Picklists!$AH$4,"")</f>
        <v/>
      </c>
      <c r="D166" s="659"/>
      <c r="E166" s="674"/>
      <c r="F166" s="637"/>
      <c r="G166" s="661" t="str">
        <f>IF(D166="Forebay","0.1 inches of runoff from NBUA",IF(D166="Hazardous Spill Basin","2yr, tc=10 min, td= 5 min storm runoff + 1,550 cf   (cf)",IF(D166="Level Spreader","Level Spreader Length (ft)",IF(D166="Other","",""))))</f>
        <v/>
      </c>
      <c r="H166" s="662"/>
      <c r="I166" s="663"/>
      <c r="J166" s="670"/>
      <c r="K166" s="642" t="str">
        <f>IF(G166="","",IF(D166="Hazardous Spill Basin","cf",IF(D166="Level Spreader","ft",IF(D166="Dry Detention Basin","cf",IF(D166="Infiltration Basin","cf",IF(D166="Forebay","cf",""))))))</f>
        <v/>
      </c>
      <c r="L166" s="653"/>
      <c r="M166" s="642" t="str">
        <f>IF(K166="","",K166)</f>
        <v/>
      </c>
      <c r="N166" s="655" t="str">
        <f>IF(D166="","",IF(D166="Level Spreader","","N/A"))</f>
        <v/>
      </c>
      <c r="O166" s="656"/>
    </row>
    <row r="167" spans="1:20" ht="12" customHeight="1" x14ac:dyDescent="0.2">
      <c r="A167" s="509"/>
      <c r="B167" s="54"/>
      <c r="C167" s="561"/>
      <c r="D167" s="673"/>
      <c r="E167" s="674"/>
      <c r="F167" s="638"/>
      <c r="G167" s="675"/>
      <c r="H167" s="676"/>
      <c r="I167" s="677"/>
      <c r="J167" s="678"/>
      <c r="K167" s="643"/>
      <c r="L167" s="654"/>
      <c r="M167" s="643"/>
      <c r="N167" s="657"/>
      <c r="O167" s="658"/>
    </row>
    <row r="168" spans="1:20" ht="12" customHeight="1" x14ac:dyDescent="0.2">
      <c r="A168" s="505"/>
      <c r="B168" s="54"/>
      <c r="C168" s="560" t="str">
        <f>IF(AND(A168&lt;&gt;"",'General Project Information'!$D$27&lt;&gt;"",'General Project Information'!$D$39=""),Picklists!$AH$4,"")</f>
        <v/>
      </c>
      <c r="D168" s="659"/>
      <c r="E168" s="674"/>
      <c r="F168" s="637"/>
      <c r="G168" s="661" t="str">
        <f>IF(D168="Forebay","0.1 inches of runoff from NBUA",IF(D168="Hazardous Spill Basin","2yr, tc=10 min, td= 5 min storm runoff + 1,550 cf   (cf)",IF(D168="Level Spreader","Level Spreader Length (ft)",IF(D168="Other","",""))))</f>
        <v/>
      </c>
      <c r="H168" s="662"/>
      <c r="I168" s="663"/>
      <c r="J168" s="670"/>
      <c r="K168" s="642" t="str">
        <f>IF(G168="","",IF(D168="Hazardous Spill Basin","cf",IF(D168="Level Spreader","ft",IF(D168="Dry Detention Basin","cf",IF(D168="Infiltration Basin","cf",IF(D168="Forebay","cf",""))))))</f>
        <v/>
      </c>
      <c r="L168" s="653"/>
      <c r="M168" s="642" t="str">
        <f>IF(K168="","",K168)</f>
        <v/>
      </c>
      <c r="N168" s="655" t="str">
        <f>IF(D168="","",IF(D168="Level Spreader","","N/A"))</f>
        <v/>
      </c>
      <c r="O168" s="656"/>
    </row>
    <row r="169" spans="1:20" ht="12" customHeight="1" x14ac:dyDescent="0.2">
      <c r="A169" s="509"/>
      <c r="B169" s="54"/>
      <c r="C169" s="561"/>
      <c r="D169" s="673"/>
      <c r="E169" s="674"/>
      <c r="F169" s="638"/>
      <c r="G169" s="675"/>
      <c r="H169" s="676"/>
      <c r="I169" s="677"/>
      <c r="J169" s="678"/>
      <c r="K169" s="643"/>
      <c r="L169" s="654"/>
      <c r="M169" s="643"/>
      <c r="N169" s="657"/>
      <c r="O169" s="658"/>
    </row>
    <row r="170" spans="1:20" ht="12" customHeight="1" x14ac:dyDescent="0.2">
      <c r="A170" s="505"/>
      <c r="B170" s="54"/>
      <c r="C170" s="560" t="str">
        <f>IF(AND(A170&lt;&gt;"",'General Project Information'!$D$27&lt;&gt;"",'General Project Information'!$D$39=""),Picklists!$AH$4,"")</f>
        <v/>
      </c>
      <c r="D170" s="659"/>
      <c r="E170" s="674"/>
      <c r="F170" s="637"/>
      <c r="G170" s="661" t="str">
        <f>IF(D170="Forebay","0.1 inches of runoff from NBUA",IF(D170="Hazardous Spill Basin","2yr, tc=10 min, td= 5 min storm runoff + 1,550 cf   (cf)",IF(D170="Level Spreader","Level Spreader Length (ft)",IF(D170="Other","",""))))</f>
        <v/>
      </c>
      <c r="H170" s="662"/>
      <c r="I170" s="663"/>
      <c r="J170" s="670"/>
      <c r="K170" s="642" t="str">
        <f>IF(G170="","",IF(D170="Hazardous Spill Basin","cf",IF(D170="Level Spreader","ft",IF(D170="Dry Detention Basin","cf",IF(D170="Infiltration Basin","cf",IF(D170="Forebay","cf",""))))))</f>
        <v/>
      </c>
      <c r="L170" s="653"/>
      <c r="M170" s="642" t="str">
        <f>IF(K170="","",K170)</f>
        <v/>
      </c>
      <c r="N170" s="655" t="str">
        <f>IF(D170="","",IF(D170="Level Spreader","","N/A"))</f>
        <v/>
      </c>
      <c r="O170" s="656"/>
    </row>
    <row r="171" spans="1:20" ht="12" customHeight="1" x14ac:dyDescent="0.2">
      <c r="A171" s="509"/>
      <c r="B171" s="54"/>
      <c r="C171" s="561"/>
      <c r="D171" s="673"/>
      <c r="E171" s="674"/>
      <c r="F171" s="638"/>
      <c r="G171" s="675"/>
      <c r="H171" s="676"/>
      <c r="I171" s="677"/>
      <c r="J171" s="678"/>
      <c r="K171" s="643"/>
      <c r="L171" s="654"/>
      <c r="M171" s="643"/>
      <c r="N171" s="657"/>
      <c r="O171" s="658"/>
    </row>
    <row r="172" spans="1:20" ht="12" customHeight="1" x14ac:dyDescent="0.2">
      <c r="A172" s="505"/>
      <c r="B172" s="54"/>
      <c r="C172" s="560" t="str">
        <f>IF(AND(A172&lt;&gt;"",'General Project Information'!$D$27&lt;&gt;"",'General Project Information'!$D$39=""),Picklists!$AH$4,"")</f>
        <v/>
      </c>
      <c r="D172" s="659"/>
      <c r="E172" s="685"/>
      <c r="F172" s="637"/>
      <c r="G172" s="661" t="str">
        <f>IF(D172="Forebay","0.1 inches of runoff from NBUA",IF(D172="Hazardous Spill Basin","2yr, tc=10 min, td= 5 min storm runoff + 1,550 cf   (cf)",IF(D172="Level Spreader","Level Spreader Length (ft)",IF(D172="Other","",""))))</f>
        <v/>
      </c>
      <c r="H172" s="662"/>
      <c r="I172" s="663"/>
      <c r="J172" s="670"/>
      <c r="K172" s="642" t="str">
        <f>IF(G172="","",IF(D172="Hazardous Spill Basin","cf",IF(D172="Level Spreader","ft",IF(D172="Dry Detention Basin","cf",IF(D172="Infiltration Basin","cf",IF(D172="Forebay","cf",""))))))</f>
        <v/>
      </c>
      <c r="L172" s="653"/>
      <c r="M172" s="642" t="str">
        <f>IF(K172="","",K172)</f>
        <v/>
      </c>
      <c r="N172" s="655" t="str">
        <f>IF(D172="","",IF(D172="Level Spreader","","N/A"))</f>
        <v/>
      </c>
      <c r="O172" s="656"/>
    </row>
    <row r="173" spans="1:20" s="3" customFormat="1" ht="12" customHeight="1" thickBot="1" x14ac:dyDescent="0.25">
      <c r="A173" s="568"/>
      <c r="B173" s="138"/>
      <c r="C173" s="610"/>
      <c r="D173" s="660"/>
      <c r="E173" s="686"/>
      <c r="F173" s="641"/>
      <c r="G173" s="664"/>
      <c r="H173" s="665"/>
      <c r="I173" s="666"/>
      <c r="J173" s="671"/>
      <c r="K173" s="672"/>
      <c r="L173" s="669"/>
      <c r="M173" s="672"/>
      <c r="N173" s="667"/>
      <c r="O173" s="668"/>
    </row>
    <row r="174" spans="1:20" s="3" customFormat="1" ht="32.25" customHeight="1" thickBot="1" x14ac:dyDescent="0.25">
      <c r="A174" s="679" t="s">
        <v>793</v>
      </c>
      <c r="B174" s="680"/>
      <c r="C174" s="680"/>
      <c r="D174" s="680"/>
      <c r="E174" s="680"/>
      <c r="F174" s="680"/>
      <c r="G174" s="680"/>
      <c r="H174" s="680"/>
      <c r="I174" s="680"/>
      <c r="J174" s="680"/>
      <c r="K174" s="680"/>
      <c r="L174" s="680"/>
      <c r="M174" s="680"/>
      <c r="N174" s="680"/>
      <c r="O174" s="681"/>
    </row>
    <row r="175" spans="1:20" customFormat="1" ht="15" customHeight="1" x14ac:dyDescent="0.2">
      <c r="A175" s="94"/>
      <c r="B175" s="95"/>
      <c r="C175" s="95"/>
      <c r="D175" s="636" t="s">
        <v>67</v>
      </c>
      <c r="E175" s="636"/>
      <c r="F175" s="636"/>
      <c r="G175" s="636"/>
      <c r="H175" s="636"/>
      <c r="I175" s="636"/>
      <c r="J175" s="636"/>
      <c r="K175" s="95"/>
      <c r="L175" s="95"/>
      <c r="M175" s="95"/>
      <c r="N175" s="95"/>
      <c r="O175" s="119"/>
    </row>
    <row r="176" spans="1:20" ht="12" customHeight="1" x14ac:dyDescent="0.2">
      <c r="A176" s="644"/>
      <c r="B176" s="645"/>
      <c r="C176" s="645"/>
      <c r="D176" s="645"/>
      <c r="E176" s="645"/>
      <c r="F176" s="645"/>
      <c r="G176" s="645"/>
      <c r="H176" s="645"/>
      <c r="I176" s="645"/>
      <c r="J176" s="645"/>
      <c r="K176" s="645"/>
      <c r="L176" s="645"/>
      <c r="M176" s="645"/>
      <c r="N176" s="645"/>
      <c r="O176" s="646"/>
      <c r="P176" s="7"/>
      <c r="Q176" s="7"/>
      <c r="R176" s="10"/>
      <c r="T176" s="9"/>
    </row>
    <row r="177" spans="1:20" ht="12" customHeight="1" x14ac:dyDescent="0.2">
      <c r="A177" s="647"/>
      <c r="B177" s="648"/>
      <c r="C177" s="648"/>
      <c r="D177" s="648"/>
      <c r="E177" s="648"/>
      <c r="F177" s="648"/>
      <c r="G177" s="648"/>
      <c r="H177" s="648"/>
      <c r="I177" s="648"/>
      <c r="J177" s="648"/>
      <c r="K177" s="648"/>
      <c r="L177" s="648"/>
      <c r="M177" s="648"/>
      <c r="N177" s="648"/>
      <c r="O177" s="649"/>
      <c r="P177" s="7"/>
      <c r="Q177" s="7"/>
      <c r="R177" s="10"/>
      <c r="T177" s="9"/>
    </row>
    <row r="178" spans="1:20" ht="12" customHeight="1" x14ac:dyDescent="0.2">
      <c r="A178" s="647"/>
      <c r="B178" s="648"/>
      <c r="C178" s="648"/>
      <c r="D178" s="648"/>
      <c r="E178" s="648"/>
      <c r="F178" s="648"/>
      <c r="G178" s="648"/>
      <c r="H178" s="648"/>
      <c r="I178" s="648"/>
      <c r="J178" s="648"/>
      <c r="K178" s="648"/>
      <c r="L178" s="648"/>
      <c r="M178" s="648"/>
      <c r="N178" s="648"/>
      <c r="O178" s="649"/>
      <c r="P178" s="7"/>
      <c r="Q178" s="7"/>
      <c r="R178" s="10"/>
      <c r="T178" s="9"/>
    </row>
    <row r="179" spans="1:20" ht="12" customHeight="1" x14ac:dyDescent="0.2">
      <c r="A179" s="647"/>
      <c r="B179" s="648"/>
      <c r="C179" s="648"/>
      <c r="D179" s="648"/>
      <c r="E179" s="648"/>
      <c r="F179" s="648"/>
      <c r="G179" s="648"/>
      <c r="H179" s="648"/>
      <c r="I179" s="648"/>
      <c r="J179" s="648"/>
      <c r="K179" s="648"/>
      <c r="L179" s="648"/>
      <c r="M179" s="648"/>
      <c r="N179" s="648"/>
      <c r="O179" s="649"/>
      <c r="P179" s="7"/>
      <c r="Q179" s="7"/>
      <c r="R179" s="10"/>
      <c r="T179" s="9"/>
    </row>
    <row r="180" spans="1:20" ht="12" customHeight="1" x14ac:dyDescent="0.2">
      <c r="A180" s="647"/>
      <c r="B180" s="648"/>
      <c r="C180" s="648"/>
      <c r="D180" s="648"/>
      <c r="E180" s="648"/>
      <c r="F180" s="648"/>
      <c r="G180" s="648"/>
      <c r="H180" s="648"/>
      <c r="I180" s="648"/>
      <c r="J180" s="648"/>
      <c r="K180" s="648"/>
      <c r="L180" s="648"/>
      <c r="M180" s="648"/>
      <c r="N180" s="648"/>
      <c r="O180" s="649"/>
      <c r="P180" s="7"/>
      <c r="Q180" s="7"/>
      <c r="R180" s="10"/>
      <c r="T180" s="9"/>
    </row>
    <row r="181" spans="1:20" s="3" customFormat="1" ht="12" customHeight="1" x14ac:dyDescent="0.2">
      <c r="A181" s="647"/>
      <c r="B181" s="648"/>
      <c r="C181" s="648"/>
      <c r="D181" s="648"/>
      <c r="E181" s="648"/>
      <c r="F181" s="648"/>
      <c r="G181" s="648"/>
      <c r="H181" s="648"/>
      <c r="I181" s="648"/>
      <c r="J181" s="648"/>
      <c r="K181" s="648"/>
      <c r="L181" s="648"/>
      <c r="M181" s="648"/>
      <c r="N181" s="648"/>
      <c r="O181" s="649"/>
      <c r="P181" s="8"/>
      <c r="Q181" s="8"/>
      <c r="R181" s="11"/>
      <c r="T181" s="9"/>
    </row>
    <row r="182" spans="1:20" ht="13.5" thickBot="1" x14ac:dyDescent="0.25">
      <c r="A182" s="650"/>
      <c r="B182" s="651"/>
      <c r="C182" s="651"/>
      <c r="D182" s="651"/>
      <c r="E182" s="651"/>
      <c r="F182" s="651"/>
      <c r="G182" s="651"/>
      <c r="H182" s="651"/>
      <c r="I182" s="651"/>
      <c r="J182" s="651"/>
      <c r="K182" s="651"/>
      <c r="L182" s="651"/>
      <c r="M182" s="651"/>
      <c r="N182" s="651"/>
      <c r="O182" s="652"/>
    </row>
  </sheetData>
  <sheetProtection sheet="1" selectLockedCells="1"/>
  <dataConsolidate/>
  <mergeCells count="657">
    <mergeCell ref="A1:O1"/>
    <mergeCell ref="C12:O12"/>
    <mergeCell ref="G35:K35"/>
    <mergeCell ref="D50:D51"/>
    <mergeCell ref="E50:E51"/>
    <mergeCell ref="N35:O35"/>
    <mergeCell ref="J36:J37"/>
    <mergeCell ref="K36:K37"/>
    <mergeCell ref="A15:B24"/>
    <mergeCell ref="A38:A39"/>
    <mergeCell ref="D38:D39"/>
    <mergeCell ref="E38:E39"/>
    <mergeCell ref="G38:I39"/>
    <mergeCell ref="J38:J39"/>
    <mergeCell ref="K38:K39"/>
    <mergeCell ref="L38:L39"/>
    <mergeCell ref="M38:M39"/>
    <mergeCell ref="N38:O39"/>
    <mergeCell ref="A40:A41"/>
    <mergeCell ref="A2:B8"/>
    <mergeCell ref="C36:C37"/>
    <mergeCell ref="M36:M37"/>
    <mergeCell ref="N36:O37"/>
    <mergeCell ref="K40:K41"/>
    <mergeCell ref="C68:C69"/>
    <mergeCell ref="A50:A51"/>
    <mergeCell ref="A52:A53"/>
    <mergeCell ref="D52:D53"/>
    <mergeCell ref="G87:I88"/>
    <mergeCell ref="J87:J88"/>
    <mergeCell ref="N86:O86"/>
    <mergeCell ref="L35:M35"/>
    <mergeCell ref="C10:O10"/>
    <mergeCell ref="C11:O11"/>
    <mergeCell ref="C56:C57"/>
    <mergeCell ref="C58:C59"/>
    <mergeCell ref="C60:C61"/>
    <mergeCell ref="C38:C39"/>
    <mergeCell ref="C40:C41"/>
    <mergeCell ref="C42:C43"/>
    <mergeCell ref="A9:B14"/>
    <mergeCell ref="F36:F37"/>
    <mergeCell ref="L36:L37"/>
    <mergeCell ref="C44:C45"/>
    <mergeCell ref="C46:C47"/>
    <mergeCell ref="A26:N26"/>
    <mergeCell ref="A27:O27"/>
    <mergeCell ref="A28:O28"/>
    <mergeCell ref="C66:C67"/>
    <mergeCell ref="A33:B33"/>
    <mergeCell ref="D36:D37"/>
    <mergeCell ref="E36:E37"/>
    <mergeCell ref="G36:I37"/>
    <mergeCell ref="D30:J30"/>
    <mergeCell ref="D31:J31"/>
    <mergeCell ref="D32:J32"/>
    <mergeCell ref="C50:C51"/>
    <mergeCell ref="C52:C53"/>
    <mergeCell ref="C54:C55"/>
    <mergeCell ref="A36:A37"/>
    <mergeCell ref="C48:C49"/>
    <mergeCell ref="D40:D41"/>
    <mergeCell ref="E40:E41"/>
    <mergeCell ref="G40:I41"/>
    <mergeCell ref="J40:J41"/>
    <mergeCell ref="A44:A45"/>
    <mergeCell ref="D44:D45"/>
    <mergeCell ref="E44:E45"/>
    <mergeCell ref="G44:I45"/>
    <mergeCell ref="J44:J45"/>
    <mergeCell ref="A48:A49"/>
    <mergeCell ref="D48:D49"/>
    <mergeCell ref="L40:L41"/>
    <mergeCell ref="M40:M41"/>
    <mergeCell ref="N40:O41"/>
    <mergeCell ref="A42:A43"/>
    <mergeCell ref="D42:D43"/>
    <mergeCell ref="E42:E43"/>
    <mergeCell ref="G42:I43"/>
    <mergeCell ref="J42:J43"/>
    <mergeCell ref="K42:K43"/>
    <mergeCell ref="L42:L43"/>
    <mergeCell ref="M42:M43"/>
    <mergeCell ref="N42:O43"/>
    <mergeCell ref="K44:K45"/>
    <mergeCell ref="L44:L45"/>
    <mergeCell ref="M44:M45"/>
    <mergeCell ref="N44:O45"/>
    <mergeCell ref="A46:A47"/>
    <mergeCell ref="D46:D47"/>
    <mergeCell ref="E46:E47"/>
    <mergeCell ref="G46:I47"/>
    <mergeCell ref="J46:J47"/>
    <mergeCell ref="K46:K47"/>
    <mergeCell ref="L46:L47"/>
    <mergeCell ref="M46:M47"/>
    <mergeCell ref="N46:O47"/>
    <mergeCell ref="E48:E49"/>
    <mergeCell ref="G48:I49"/>
    <mergeCell ref="J48:J49"/>
    <mergeCell ref="K48:K49"/>
    <mergeCell ref="L48:L49"/>
    <mergeCell ref="M48:M49"/>
    <mergeCell ref="N48:O49"/>
    <mergeCell ref="G50:I51"/>
    <mergeCell ref="J50:J51"/>
    <mergeCell ref="K50:K51"/>
    <mergeCell ref="L50:L51"/>
    <mergeCell ref="M50:M51"/>
    <mergeCell ref="N50:O51"/>
    <mergeCell ref="E52:E53"/>
    <mergeCell ref="G52:I53"/>
    <mergeCell ref="J52:J53"/>
    <mergeCell ref="K52:K53"/>
    <mergeCell ref="L52:L53"/>
    <mergeCell ref="M52:M53"/>
    <mergeCell ref="N52:O53"/>
    <mergeCell ref="A54:A55"/>
    <mergeCell ref="D54:D55"/>
    <mergeCell ref="E54:E55"/>
    <mergeCell ref="G54:I55"/>
    <mergeCell ref="J54:J55"/>
    <mergeCell ref="K54:K55"/>
    <mergeCell ref="L54:L55"/>
    <mergeCell ref="M54:M55"/>
    <mergeCell ref="N54:O55"/>
    <mergeCell ref="N56:O57"/>
    <mergeCell ref="A58:A59"/>
    <mergeCell ref="D58:D59"/>
    <mergeCell ref="E58:E59"/>
    <mergeCell ref="G58:I59"/>
    <mergeCell ref="J58:J59"/>
    <mergeCell ref="K58:K59"/>
    <mergeCell ref="L58:L59"/>
    <mergeCell ref="M58:M59"/>
    <mergeCell ref="N58:O59"/>
    <mergeCell ref="A56:A57"/>
    <mergeCell ref="D56:D57"/>
    <mergeCell ref="E56:E57"/>
    <mergeCell ref="G56:I57"/>
    <mergeCell ref="J56:J57"/>
    <mergeCell ref="K56:K57"/>
    <mergeCell ref="F56:F57"/>
    <mergeCell ref="L56:L57"/>
    <mergeCell ref="M56:M57"/>
    <mergeCell ref="A60:A61"/>
    <mergeCell ref="D60:D61"/>
    <mergeCell ref="E60:E61"/>
    <mergeCell ref="G60:I61"/>
    <mergeCell ref="J60:J61"/>
    <mergeCell ref="K60:K61"/>
    <mergeCell ref="L60:L61"/>
    <mergeCell ref="M60:M61"/>
    <mergeCell ref="N60:O61"/>
    <mergeCell ref="N62:O63"/>
    <mergeCell ref="L64:L65"/>
    <mergeCell ref="A64:A65"/>
    <mergeCell ref="D64:D65"/>
    <mergeCell ref="E64:E65"/>
    <mergeCell ref="G64:I65"/>
    <mergeCell ref="J64:J65"/>
    <mergeCell ref="K64:K65"/>
    <mergeCell ref="M64:M65"/>
    <mergeCell ref="N64:O65"/>
    <mergeCell ref="A62:A63"/>
    <mergeCell ref="D62:D63"/>
    <mergeCell ref="E62:E63"/>
    <mergeCell ref="G62:I63"/>
    <mergeCell ref="J62:J63"/>
    <mergeCell ref="K62:K63"/>
    <mergeCell ref="C62:C63"/>
    <mergeCell ref="F62:F63"/>
    <mergeCell ref="L62:L63"/>
    <mergeCell ref="C64:C65"/>
    <mergeCell ref="N89:O90"/>
    <mergeCell ref="C89:C90"/>
    <mergeCell ref="N68:O69"/>
    <mergeCell ref="L70:L71"/>
    <mergeCell ref="M70:M71"/>
    <mergeCell ref="N70:O71"/>
    <mergeCell ref="A68:A69"/>
    <mergeCell ref="D68:D69"/>
    <mergeCell ref="E68:E69"/>
    <mergeCell ref="G68:I69"/>
    <mergeCell ref="J68:J69"/>
    <mergeCell ref="K68:K69"/>
    <mergeCell ref="E70:E71"/>
    <mergeCell ref="G70:I71"/>
    <mergeCell ref="J70:J71"/>
    <mergeCell ref="K70:K71"/>
    <mergeCell ref="L68:L69"/>
    <mergeCell ref="M68:M69"/>
    <mergeCell ref="A72:O72"/>
    <mergeCell ref="K87:K88"/>
    <mergeCell ref="L87:L88"/>
    <mergeCell ref="L86:M86"/>
    <mergeCell ref="C70:C71"/>
    <mergeCell ref="A84:B84"/>
    <mergeCell ref="A89:A90"/>
    <mergeCell ref="D89:D90"/>
    <mergeCell ref="E89:E90"/>
    <mergeCell ref="F89:F90"/>
    <mergeCell ref="G89:I90"/>
    <mergeCell ref="J89:J90"/>
    <mergeCell ref="K89:K90"/>
    <mergeCell ref="L89:L90"/>
    <mergeCell ref="M89:M90"/>
    <mergeCell ref="N91:O92"/>
    <mergeCell ref="A93:A94"/>
    <mergeCell ref="D93:D94"/>
    <mergeCell ref="E93:E94"/>
    <mergeCell ref="F93:F94"/>
    <mergeCell ref="G93:I94"/>
    <mergeCell ref="J93:J94"/>
    <mergeCell ref="K93:K94"/>
    <mergeCell ref="L93:L94"/>
    <mergeCell ref="M93:M94"/>
    <mergeCell ref="N93:O94"/>
    <mergeCell ref="C91:C92"/>
    <mergeCell ref="C93:C94"/>
    <mergeCell ref="A91:A92"/>
    <mergeCell ref="D91:D92"/>
    <mergeCell ref="E91:E92"/>
    <mergeCell ref="F91:F92"/>
    <mergeCell ref="G91:I92"/>
    <mergeCell ref="J91:J92"/>
    <mergeCell ref="K91:K92"/>
    <mergeCell ref="L91:L92"/>
    <mergeCell ref="M91:M92"/>
    <mergeCell ref="N95:O96"/>
    <mergeCell ref="A97:A98"/>
    <mergeCell ref="D97:D98"/>
    <mergeCell ref="E97:E98"/>
    <mergeCell ref="F97:F98"/>
    <mergeCell ref="G97:I98"/>
    <mergeCell ref="J97:J98"/>
    <mergeCell ref="K97:K98"/>
    <mergeCell ref="L97:L98"/>
    <mergeCell ref="M97:M98"/>
    <mergeCell ref="N97:O98"/>
    <mergeCell ref="C95:C96"/>
    <mergeCell ref="C97:C98"/>
    <mergeCell ref="A95:A96"/>
    <mergeCell ref="D95:D96"/>
    <mergeCell ref="E95:E96"/>
    <mergeCell ref="F95:F96"/>
    <mergeCell ref="G95:I96"/>
    <mergeCell ref="J95:J96"/>
    <mergeCell ref="K95:K96"/>
    <mergeCell ref="L95:L96"/>
    <mergeCell ref="M95:M96"/>
    <mergeCell ref="N99:O100"/>
    <mergeCell ref="A101:A102"/>
    <mergeCell ref="D101:D102"/>
    <mergeCell ref="E101:E102"/>
    <mergeCell ref="F101:F102"/>
    <mergeCell ref="G101:I102"/>
    <mergeCell ref="J101:J102"/>
    <mergeCell ref="K101:K102"/>
    <mergeCell ref="L101:L102"/>
    <mergeCell ref="M101:M102"/>
    <mergeCell ref="N101:O102"/>
    <mergeCell ref="C99:C100"/>
    <mergeCell ref="C101:C102"/>
    <mergeCell ref="A99:A100"/>
    <mergeCell ref="D99:D100"/>
    <mergeCell ref="E99:E100"/>
    <mergeCell ref="F99:F100"/>
    <mergeCell ref="G99:I100"/>
    <mergeCell ref="J99:J100"/>
    <mergeCell ref="K99:K100"/>
    <mergeCell ref="L99:L100"/>
    <mergeCell ref="M99:M100"/>
    <mergeCell ref="N103:O104"/>
    <mergeCell ref="A105:A106"/>
    <mergeCell ref="D105:D106"/>
    <mergeCell ref="E105:E106"/>
    <mergeCell ref="F105:F106"/>
    <mergeCell ref="G105:I106"/>
    <mergeCell ref="J105:J106"/>
    <mergeCell ref="K105:K106"/>
    <mergeCell ref="L105:L106"/>
    <mergeCell ref="M105:M106"/>
    <mergeCell ref="N105:O106"/>
    <mergeCell ref="C103:C104"/>
    <mergeCell ref="C105:C106"/>
    <mergeCell ref="A103:A104"/>
    <mergeCell ref="D103:D104"/>
    <mergeCell ref="E103:E104"/>
    <mergeCell ref="F103:F104"/>
    <mergeCell ref="G103:I104"/>
    <mergeCell ref="J103:J104"/>
    <mergeCell ref="K103:K104"/>
    <mergeCell ref="L103:L104"/>
    <mergeCell ref="M103:M104"/>
    <mergeCell ref="M111:M112"/>
    <mergeCell ref="N107:O108"/>
    <mergeCell ref="A109:A110"/>
    <mergeCell ref="D109:D110"/>
    <mergeCell ref="E109:E110"/>
    <mergeCell ref="F109:F110"/>
    <mergeCell ref="G109:I110"/>
    <mergeCell ref="J109:J110"/>
    <mergeCell ref="K109:K110"/>
    <mergeCell ref="L109:L110"/>
    <mergeCell ref="M109:M110"/>
    <mergeCell ref="N109:O110"/>
    <mergeCell ref="C107:C108"/>
    <mergeCell ref="C109:C110"/>
    <mergeCell ref="A107:A108"/>
    <mergeCell ref="D107:D108"/>
    <mergeCell ref="E107:E108"/>
    <mergeCell ref="F107:F108"/>
    <mergeCell ref="G107:I108"/>
    <mergeCell ref="J107:J108"/>
    <mergeCell ref="K107:K108"/>
    <mergeCell ref="L107:L108"/>
    <mergeCell ref="M107:M108"/>
    <mergeCell ref="K115:K116"/>
    <mergeCell ref="L115:L116"/>
    <mergeCell ref="M115:M116"/>
    <mergeCell ref="N111:O112"/>
    <mergeCell ref="A113:A114"/>
    <mergeCell ref="D113:D114"/>
    <mergeCell ref="E113:E114"/>
    <mergeCell ref="F113:F114"/>
    <mergeCell ref="G113:I114"/>
    <mergeCell ref="J113:J114"/>
    <mergeCell ref="K113:K114"/>
    <mergeCell ref="L113:L114"/>
    <mergeCell ref="M113:M114"/>
    <mergeCell ref="N113:O114"/>
    <mergeCell ref="C111:C112"/>
    <mergeCell ref="C113:C114"/>
    <mergeCell ref="A111:A112"/>
    <mergeCell ref="D111:D112"/>
    <mergeCell ref="E111:E112"/>
    <mergeCell ref="F111:F112"/>
    <mergeCell ref="G111:I112"/>
    <mergeCell ref="J111:J112"/>
    <mergeCell ref="K111:K112"/>
    <mergeCell ref="L111:L112"/>
    <mergeCell ref="K121:K122"/>
    <mergeCell ref="L121:L122"/>
    <mergeCell ref="M117:M118"/>
    <mergeCell ref="K119:K120"/>
    <mergeCell ref="L119:L120"/>
    <mergeCell ref="M121:M122"/>
    <mergeCell ref="C117:C118"/>
    <mergeCell ref="N115:O116"/>
    <mergeCell ref="A117:A118"/>
    <mergeCell ref="D117:D118"/>
    <mergeCell ref="E117:E118"/>
    <mergeCell ref="F117:F118"/>
    <mergeCell ref="G117:I118"/>
    <mergeCell ref="J117:J118"/>
    <mergeCell ref="K117:K118"/>
    <mergeCell ref="L117:L118"/>
    <mergeCell ref="N117:O118"/>
    <mergeCell ref="C115:C116"/>
    <mergeCell ref="A115:A116"/>
    <mergeCell ref="D115:D116"/>
    <mergeCell ref="E115:E116"/>
    <mergeCell ref="F115:F116"/>
    <mergeCell ref="G115:I116"/>
    <mergeCell ref="J115:J116"/>
    <mergeCell ref="N121:O122"/>
    <mergeCell ref="J138:J139"/>
    <mergeCell ref="A125:O131"/>
    <mergeCell ref="M119:M120"/>
    <mergeCell ref="N119:O120"/>
    <mergeCell ref="A121:A122"/>
    <mergeCell ref="D121:D122"/>
    <mergeCell ref="E121:E122"/>
    <mergeCell ref="F121:F122"/>
    <mergeCell ref="G121:I122"/>
    <mergeCell ref="J121:J122"/>
    <mergeCell ref="A123:O123"/>
    <mergeCell ref="D134:J134"/>
    <mergeCell ref="D132:J132"/>
    <mergeCell ref="D133:J133"/>
    <mergeCell ref="D124:J124"/>
    <mergeCell ref="C119:C120"/>
    <mergeCell ref="C121:C122"/>
    <mergeCell ref="A119:A120"/>
    <mergeCell ref="D119:D120"/>
    <mergeCell ref="E119:E120"/>
    <mergeCell ref="F119:F120"/>
    <mergeCell ref="G119:I120"/>
    <mergeCell ref="J119:J120"/>
    <mergeCell ref="C138:C139"/>
    <mergeCell ref="J140:J141"/>
    <mergeCell ref="K140:K141"/>
    <mergeCell ref="L140:L141"/>
    <mergeCell ref="A135:B135"/>
    <mergeCell ref="G137:K137"/>
    <mergeCell ref="L137:M137"/>
    <mergeCell ref="N137:O137"/>
    <mergeCell ref="A138:A139"/>
    <mergeCell ref="D138:D139"/>
    <mergeCell ref="E138:E139"/>
    <mergeCell ref="F138:F139"/>
    <mergeCell ref="G138:I139"/>
    <mergeCell ref="D136:J136"/>
    <mergeCell ref="K138:K139"/>
    <mergeCell ref="L138:L139"/>
    <mergeCell ref="M138:M139"/>
    <mergeCell ref="N138:O139"/>
    <mergeCell ref="C142:C143"/>
    <mergeCell ref="J144:J145"/>
    <mergeCell ref="K144:K145"/>
    <mergeCell ref="L144:L145"/>
    <mergeCell ref="M140:M141"/>
    <mergeCell ref="N140:O141"/>
    <mergeCell ref="A142:A143"/>
    <mergeCell ref="D142:D143"/>
    <mergeCell ref="E142:E143"/>
    <mergeCell ref="F142:F143"/>
    <mergeCell ref="G142:I143"/>
    <mergeCell ref="C140:C141"/>
    <mergeCell ref="J142:J143"/>
    <mergeCell ref="K142:K143"/>
    <mergeCell ref="L142:L143"/>
    <mergeCell ref="M142:M143"/>
    <mergeCell ref="N142:O143"/>
    <mergeCell ref="A140:A141"/>
    <mergeCell ref="D140:D141"/>
    <mergeCell ref="E140:E141"/>
    <mergeCell ref="F140:F141"/>
    <mergeCell ref="G140:I141"/>
    <mergeCell ref="C146:C147"/>
    <mergeCell ref="J148:J149"/>
    <mergeCell ref="K148:K149"/>
    <mergeCell ref="L148:L149"/>
    <mergeCell ref="M144:M145"/>
    <mergeCell ref="N144:O145"/>
    <mergeCell ref="A146:A147"/>
    <mergeCell ref="D146:D147"/>
    <mergeCell ref="E146:E147"/>
    <mergeCell ref="F146:F147"/>
    <mergeCell ref="G146:I147"/>
    <mergeCell ref="C144:C145"/>
    <mergeCell ref="J146:J147"/>
    <mergeCell ref="K146:K147"/>
    <mergeCell ref="L146:L147"/>
    <mergeCell ref="M146:M147"/>
    <mergeCell ref="N146:O147"/>
    <mergeCell ref="A144:A145"/>
    <mergeCell ref="D144:D145"/>
    <mergeCell ref="E144:E145"/>
    <mergeCell ref="F144:F145"/>
    <mergeCell ref="G144:I145"/>
    <mergeCell ref="C150:C151"/>
    <mergeCell ref="J152:J153"/>
    <mergeCell ref="K152:K153"/>
    <mergeCell ref="L152:L153"/>
    <mergeCell ref="M148:M149"/>
    <mergeCell ref="N148:O149"/>
    <mergeCell ref="A150:A151"/>
    <mergeCell ref="D150:D151"/>
    <mergeCell ref="E150:E151"/>
    <mergeCell ref="F150:F151"/>
    <mergeCell ref="G150:I151"/>
    <mergeCell ref="C148:C149"/>
    <mergeCell ref="J150:J151"/>
    <mergeCell ref="K150:K151"/>
    <mergeCell ref="L150:L151"/>
    <mergeCell ref="M150:M151"/>
    <mergeCell ref="N150:O151"/>
    <mergeCell ref="A148:A149"/>
    <mergeCell ref="D148:D149"/>
    <mergeCell ref="E148:E149"/>
    <mergeCell ref="F148:F149"/>
    <mergeCell ref="G148:I149"/>
    <mergeCell ref="C154:C155"/>
    <mergeCell ref="J156:J157"/>
    <mergeCell ref="K156:K157"/>
    <mergeCell ref="L156:L157"/>
    <mergeCell ref="M152:M153"/>
    <mergeCell ref="N152:O153"/>
    <mergeCell ref="A154:A155"/>
    <mergeCell ref="D154:D155"/>
    <mergeCell ref="E154:E155"/>
    <mergeCell ref="F154:F155"/>
    <mergeCell ref="G154:I155"/>
    <mergeCell ref="C152:C153"/>
    <mergeCell ref="J154:J155"/>
    <mergeCell ref="K154:K155"/>
    <mergeCell ref="L154:L155"/>
    <mergeCell ref="M154:M155"/>
    <mergeCell ref="N154:O155"/>
    <mergeCell ref="A152:A153"/>
    <mergeCell ref="D152:D153"/>
    <mergeCell ref="E152:E153"/>
    <mergeCell ref="F152:F153"/>
    <mergeCell ref="G152:I153"/>
    <mergeCell ref="M156:M157"/>
    <mergeCell ref="N156:O157"/>
    <mergeCell ref="M158:M159"/>
    <mergeCell ref="N158:O159"/>
    <mergeCell ref="A156:A157"/>
    <mergeCell ref="D156:D157"/>
    <mergeCell ref="E156:E157"/>
    <mergeCell ref="F156:F157"/>
    <mergeCell ref="G156:I157"/>
    <mergeCell ref="A160:A161"/>
    <mergeCell ref="D160:D161"/>
    <mergeCell ref="E160:E161"/>
    <mergeCell ref="F160:F161"/>
    <mergeCell ref="G160:I161"/>
    <mergeCell ref="C158:C159"/>
    <mergeCell ref="J160:J161"/>
    <mergeCell ref="A158:A159"/>
    <mergeCell ref="D158:D159"/>
    <mergeCell ref="E158:E159"/>
    <mergeCell ref="F158:F159"/>
    <mergeCell ref="G158:I159"/>
    <mergeCell ref="C156:C157"/>
    <mergeCell ref="J158:J159"/>
    <mergeCell ref="K158:K159"/>
    <mergeCell ref="L158:L159"/>
    <mergeCell ref="C162:C163"/>
    <mergeCell ref="N164:O165"/>
    <mergeCell ref="M160:M161"/>
    <mergeCell ref="N160:O161"/>
    <mergeCell ref="A162:A163"/>
    <mergeCell ref="D162:D163"/>
    <mergeCell ref="E162:E163"/>
    <mergeCell ref="F162:F163"/>
    <mergeCell ref="G162:I163"/>
    <mergeCell ref="J162:J163"/>
    <mergeCell ref="L162:L163"/>
    <mergeCell ref="K160:K161"/>
    <mergeCell ref="L160:L161"/>
    <mergeCell ref="C160:C161"/>
    <mergeCell ref="M162:M163"/>
    <mergeCell ref="C164:C165"/>
    <mergeCell ref="A164:A165"/>
    <mergeCell ref="N168:O169"/>
    <mergeCell ref="D166:D167"/>
    <mergeCell ref="E172:E173"/>
    <mergeCell ref="L168:L169"/>
    <mergeCell ref="M168:M169"/>
    <mergeCell ref="M172:M173"/>
    <mergeCell ref="F172:F173"/>
    <mergeCell ref="J166:J167"/>
    <mergeCell ref="N162:O163"/>
    <mergeCell ref="D164:D165"/>
    <mergeCell ref="E164:E165"/>
    <mergeCell ref="F164:F165"/>
    <mergeCell ref="G164:I165"/>
    <mergeCell ref="J164:J165"/>
    <mergeCell ref="L164:L165"/>
    <mergeCell ref="M164:M165"/>
    <mergeCell ref="L166:L167"/>
    <mergeCell ref="M166:M167"/>
    <mergeCell ref="N166:O167"/>
    <mergeCell ref="K162:K163"/>
    <mergeCell ref="K166:K167"/>
    <mergeCell ref="K164:K165"/>
    <mergeCell ref="A168:A169"/>
    <mergeCell ref="J168:J169"/>
    <mergeCell ref="D168:D169"/>
    <mergeCell ref="A166:A167"/>
    <mergeCell ref="E166:E167"/>
    <mergeCell ref="F166:F167"/>
    <mergeCell ref="G166:I167"/>
    <mergeCell ref="E168:E169"/>
    <mergeCell ref="K168:K169"/>
    <mergeCell ref="F168:F169"/>
    <mergeCell ref="G168:I169"/>
    <mergeCell ref="C166:C167"/>
    <mergeCell ref="C168:C169"/>
    <mergeCell ref="F87:F88"/>
    <mergeCell ref="F64:F65"/>
    <mergeCell ref="A74:O80"/>
    <mergeCell ref="A70:A71"/>
    <mergeCell ref="D70:D71"/>
    <mergeCell ref="F66:F67"/>
    <mergeCell ref="D85:J85"/>
    <mergeCell ref="D83:J83"/>
    <mergeCell ref="C87:C88"/>
    <mergeCell ref="M87:M88"/>
    <mergeCell ref="N87:O88"/>
    <mergeCell ref="A66:A67"/>
    <mergeCell ref="D66:D67"/>
    <mergeCell ref="E66:E67"/>
    <mergeCell ref="G66:I67"/>
    <mergeCell ref="J66:J67"/>
    <mergeCell ref="K66:K67"/>
    <mergeCell ref="L66:L67"/>
    <mergeCell ref="M66:M67"/>
    <mergeCell ref="N66:O67"/>
    <mergeCell ref="G86:K86"/>
    <mergeCell ref="A87:A88"/>
    <mergeCell ref="D87:D88"/>
    <mergeCell ref="E87:E88"/>
    <mergeCell ref="A176:O182"/>
    <mergeCell ref="L170:L171"/>
    <mergeCell ref="M170:M171"/>
    <mergeCell ref="N170:O171"/>
    <mergeCell ref="A172:A173"/>
    <mergeCell ref="D172:D173"/>
    <mergeCell ref="D175:J175"/>
    <mergeCell ref="G172:I173"/>
    <mergeCell ref="N172:O173"/>
    <mergeCell ref="L172:L173"/>
    <mergeCell ref="J172:J173"/>
    <mergeCell ref="K172:K173"/>
    <mergeCell ref="C170:C171"/>
    <mergeCell ref="C172:C173"/>
    <mergeCell ref="A170:A171"/>
    <mergeCell ref="K170:K171"/>
    <mergeCell ref="D170:D171"/>
    <mergeCell ref="E170:E171"/>
    <mergeCell ref="F170:F171"/>
    <mergeCell ref="G170:I171"/>
    <mergeCell ref="J170:J171"/>
    <mergeCell ref="A174:O174"/>
    <mergeCell ref="D34:J34"/>
    <mergeCell ref="D81:J81"/>
    <mergeCell ref="D82:J82"/>
    <mergeCell ref="D73:J73"/>
    <mergeCell ref="F48:F49"/>
    <mergeCell ref="F50:F51"/>
    <mergeCell ref="F52:F53"/>
    <mergeCell ref="F54:F55"/>
    <mergeCell ref="C7:O7"/>
    <mergeCell ref="C8:O8"/>
    <mergeCell ref="C9:O9"/>
    <mergeCell ref="F68:F69"/>
    <mergeCell ref="F70:F71"/>
    <mergeCell ref="F58:F59"/>
    <mergeCell ref="F60:F61"/>
    <mergeCell ref="C13:O13"/>
    <mergeCell ref="C14:O14"/>
    <mergeCell ref="C15:O15"/>
    <mergeCell ref="F38:F39"/>
    <mergeCell ref="F40:F41"/>
    <mergeCell ref="F42:F43"/>
    <mergeCell ref="F44:F45"/>
    <mergeCell ref="F46:F47"/>
    <mergeCell ref="M62:M63"/>
    <mergeCell ref="C2:O2"/>
    <mergeCell ref="C3:O3"/>
    <mergeCell ref="C4:O4"/>
    <mergeCell ref="C5:O5"/>
    <mergeCell ref="C6:O6"/>
    <mergeCell ref="C24:O24"/>
    <mergeCell ref="C16:O16"/>
    <mergeCell ref="C17:O17"/>
    <mergeCell ref="C18:O18"/>
    <mergeCell ref="C20:O20"/>
    <mergeCell ref="C21:O21"/>
    <mergeCell ref="C22:O22"/>
    <mergeCell ref="C23:O23"/>
    <mergeCell ref="C19:O19"/>
  </mergeCells>
  <conditionalFormatting sqref="L36:L71 L87:L122 L138:L173">
    <cfRule type="expression" dxfId="22" priority="311" stopIfTrue="1">
      <formula>AND(L36&lt;&gt;"",OR(L36&lt;J36,AND($D36="Level Spreader",OR(L36&lt;10,L36&gt;100)),AND(D36="Forebay",L36&lt;(F36*345))))</formula>
    </cfRule>
  </conditionalFormatting>
  <conditionalFormatting sqref="J36:J71 J87:J122 J138:J173">
    <cfRule type="expression" dxfId="21" priority="310" stopIfTrue="1">
      <formula>OR(AND($D36="Level Spreader",J36&lt;&gt;"",OR(J36&lt;10,J36&gt;100)),AND(D36="Forebay",J36&lt;&gt;"",J36&lt;(F36*345)))</formula>
    </cfRule>
  </conditionalFormatting>
  <conditionalFormatting sqref="F38">
    <cfRule type="expression" dxfId="20" priority="114" stopIfTrue="1">
      <formula>OR(AND(E38="Dry Detention Basin",F38&gt;75),AND(E38="Infiltration Basin",F38&gt;5))</formula>
    </cfRule>
  </conditionalFormatting>
  <conditionalFormatting sqref="F40 F42 F44 F46 F48 F50 F52 F54 F56 F58 F60 F62 F64 F66 F68 F70">
    <cfRule type="expression" dxfId="19" priority="113" stopIfTrue="1">
      <formula>OR(AND(E40="Dry Detention Basin",F40&gt;75),AND(E40="Infiltration Basin",F40&gt;5))</formula>
    </cfRule>
  </conditionalFormatting>
  <conditionalFormatting sqref="F89">
    <cfRule type="expression" dxfId="18" priority="4" stopIfTrue="1">
      <formula>OR(AND(E89="Dry Detention Basin",F89&gt;75),AND(E89="Infiltration Basin",F89&gt;5))</formula>
    </cfRule>
  </conditionalFormatting>
  <conditionalFormatting sqref="F91 F93 F95 F97 F99 F101 F103 F105 F107 F109 F111 F113 F115 F117 F119 F121">
    <cfRule type="expression" dxfId="17" priority="3" stopIfTrue="1">
      <formula>OR(AND(E91="Dry Detention Basin",F91&gt;75),AND(E91="Infiltration Basin",F91&gt;5))</formula>
    </cfRule>
  </conditionalFormatting>
  <conditionalFormatting sqref="F140">
    <cfRule type="expression" dxfId="16" priority="2" stopIfTrue="1">
      <formula>OR(AND(E140="Dry Detention Basin",F140&gt;75),AND(E140="Infiltration Basin",F140&gt;5))</formula>
    </cfRule>
  </conditionalFormatting>
  <conditionalFormatting sqref="F142 F144 F146 F148 F150 F152 F154 F156 F158 F160 F162 F164 F166 F168 F170 F172">
    <cfRule type="expression" dxfId="15" priority="1" stopIfTrue="1">
      <formula>OR(AND(E142="Dry Detention Basin",F142&gt;75),AND(E142="Infiltration Basin",F142&gt;5))</formula>
    </cfRule>
  </conditionalFormatting>
  <dataValidations count="14">
    <dataValidation allowBlank="1" showErrorMessage="1" sqref="A74:O80 A125:O131 A176:O182" xr:uid="{00000000-0002-0000-0600-000000000000}"/>
    <dataValidation allowBlank="1" showInputMessage="1" showErrorMessage="1" promptTitle="Sheet No." prompt="Provide the plan sheet number on which the applicable SCM is shown." sqref="A123 A72 A174" xr:uid="{00000000-0002-0000-0600-000001000000}"/>
    <dataValidation allowBlank="1" showInputMessage="1" showErrorMessage="1" promptTitle="New Built-Upon Area (NBUA)" prompt="Provide the amount of added impervious or partially impervious surface." sqref="F36:F71 F87:F122 F138:F173" xr:uid="{00000000-0002-0000-0600-000002000000}"/>
    <dataValidation allowBlank="1" showInputMessage="1" showErrorMessage="1" promptTitle="Sheet No." prompt="Provide the plan sheet number on which the applicable BMP is shown." sqref="A36:A71 A87:A122 A138:A173" xr:uid="{00000000-0002-0000-0600-000003000000}"/>
    <dataValidation allowBlank="1" showInputMessage="1" showErrorMessage="1" promptTitle="Drainage Area" prompt="Provide the total drainage area flowing to the listed BMP in acres." sqref="E36:E71 E87:E122 E138:E173" xr:uid="{00000000-0002-0000-0600-000004000000}"/>
    <dataValidation errorStyle="warning" allowBlank="1" showInputMessage="1" showErrorMessage="1" error="Cell should automatically populate if selection made from drop down list under &quot;SCM Type.&quot;  Select &quot;No&quot; to use the drop down list for input; otherwise, select &quot;Yes&quot; to keep the manual entry input." promptTitle="Required / Minimum Treatment" prompt="The required/minimum design treatment specification for the listed BMP type is displayed." sqref="G36:I71 G87:I122 G138:I173" xr:uid="{00000000-0002-0000-0600-000005000000}"/>
    <dataValidation allowBlank="1" showInputMessage="1" showErrorMessage="1" promptTitle="Required Treatment" prompt="Provide the required/minimum design treatment value for the listed BMP type. For more information on the stormwater treatment calculation refer to the document, NCDOT Stormwater Best Management Practices Toolbox (2014)." sqref="J138:J173 J36:J71 J87:J122" xr:uid="{00000000-0002-0000-0600-000006000000}"/>
    <dataValidation errorStyle="warning" allowBlank="1" showInputMessage="1" showErrorMessage="1" error="Cell should automatically populate if selection made from drop down list under &quot;SCM Type.&quot;  Select &quot;No&quot; to use the drop down list for input; otherwise, select &quot;Yes&quot; to keep the manual entry input." promptTitle="Units of Measure" prompt="Cell will self populate when an BMP Type is chosen from the pull down menu." sqref="K36:K71 K87:K122 K138:K173 M36:M71 M87:M122 M138:M173" xr:uid="{00000000-0002-0000-0600-000007000000}"/>
    <dataValidation allowBlank="1" showInputMessage="1" showErrorMessage="1" promptTitle="End Location" prompt="Road and Non Road Projects: provide the project station for the downslope end* (i.e., alignment, station, and right or left; e.g., -L- 12+73 Rt.)._x000a_* LS = Center of Level Spreader Weir_x000a_* HSB = On the Outlet Structure_x000a_* Forebay = Center of the Forebay" sqref="B36 B87 B48 B38 B40 B42 B44 B46 B50 B52 B54 B56 B58 B60 B62 B64 B66 B68 B99 B89 B91 B93 B95 B97 B101 B103 B105 B107 B109 B111 B113 B115 B117 B119 B121 B70 B138 B150 B140 B142 B144 B146 B148 B152 B154 B156 B158 B160 B162 B164 B166 B168 B170 B172" xr:uid="{00000000-0002-0000-0600-000008000000}"/>
    <dataValidation allowBlank="1" showInputMessage="1" showErrorMessage="1" promptTitle="End Location" prompt="Road and Non Road Projects: provide coordinates (latitude/longitude, decimal degrees) for the downslope end* (e.g., 35.764498 / -78.578803)._x000a_* LS = Center of Level Spreader Weir_x000a_* HSB = On the Outlet Structure_x000a_* Forebay = Center of the Forebay" sqref="B37 B49 B39 B41 B43 B45 B47 B51 B53 B55 B57 B59 B61 B63 B65 B67 B69 B71 B88 B100 B90 B92 B94 B96 B98 B102 B104 B106 B108 B110 B112 B114 B116 B118 B120 B122 B139 B151 B141 B143 B145 B147 B149 B153 B155 B157 B159 B161 B163 B165 B167 B169 B171 B173" xr:uid="{00000000-0002-0000-0600-000009000000}"/>
    <dataValidation type="list" errorStyle="information" allowBlank="1" showInputMessage="1" showErrorMessage="1" error="The dropdown list is populated with the water body names entered in the General Project Info sheet. Use these values when possible." promptTitle="Surface Water Body" prompt="Select the water body that the BMP is associated with. Drop down values are based on water bodies entered into the General Project Info sheet. If only one water body was listed, that water body will be entered automatically after a Sheet No. is entered." sqref="C87:C122 C36:C71 C138:C173" xr:uid="{00000000-0002-0000-0600-00000A000000}">
      <formula1>SurfaceWater</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Associated with Buffer Rules?" prompt="Use the dropdown menu to indicate whether the BMP is associated with buffer rules. If Yes, use the Additional Comments box to explain." sqref="N36:O71 N87:O122 N138:O173" xr:uid="{00000000-0002-0000-0600-00000B000000}">
      <formula1>YesNoNA</formula1>
    </dataValidation>
    <dataValidation type="list" errorStyle="warning" allowBlank="1" showInputMessage="1" showErrorMessage="1" error="A drop down list of common inputs is available for use. Select &quot;No&quot; to use the drop down list for input; otherwise, select &quot;Yes&quot; to keep the manual entry input." promptTitle="BMP Type" prompt="Indicate whether the BMP located at the listed station is a level spreader, hazardous spill basin, or forebay. Drop down items can be overwritten for dual purpose BMPs (e.g., &quot;HSB/DDB&quot; can be entered for a HSB/dry detention basin)." sqref="D36:D71 D87:D122 D138:D173" xr:uid="{00000000-0002-0000-0600-00000C000000}">
      <formula1>BMP4</formula1>
    </dataValidation>
    <dataValidation allowBlank="1" showInputMessage="1" showErrorMessage="1" promptTitle="Treatment Achieved" prompt="Provide the actual treatment volume or length achieved. For dual purpose BMPs, only include treatment pertaining to one BMP function. For example, for a HSB that also functions as a dry detention basin, only list the HSB volume." sqref="L36:L71 L87:L122 L138:L173" xr:uid="{00000000-0002-0000-0600-00000D000000}"/>
  </dataValidations>
  <printOptions horizontalCentered="1"/>
  <pageMargins left="0.3" right="0.3" top="0.75" bottom="0.75" header="0.3" footer="0.3"/>
  <pageSetup scale="73"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rgb="FFFFFF99"/>
  </sheetPr>
  <dimension ref="A1:T225"/>
  <sheetViews>
    <sheetView view="pageBreakPreview" topLeftCell="A67" zoomScaleNormal="100" zoomScaleSheetLayoutView="100" workbookViewId="0">
      <selection activeCell="K73" sqref="K73"/>
    </sheetView>
  </sheetViews>
  <sheetFormatPr defaultRowHeight="12.75" x14ac:dyDescent="0.2"/>
  <cols>
    <col min="1" max="1" width="9.42578125" style="12" customWidth="1"/>
    <col min="2" max="2" width="8.42578125" style="12" customWidth="1"/>
    <col min="3" max="3" width="26.7109375" style="12" customWidth="1"/>
    <col min="4" max="4" width="12.42578125" style="12" customWidth="1"/>
    <col min="5" max="5" width="11.85546875" style="12" customWidth="1"/>
    <col min="6" max="7" width="18.42578125" style="12" customWidth="1"/>
    <col min="8" max="8" width="17.42578125" style="12" customWidth="1"/>
    <col min="9" max="9" width="22.85546875" style="12" customWidth="1"/>
    <col min="10" max="10" width="12.7109375" style="12" customWidth="1"/>
    <col min="11" max="11" width="7" style="12" customWidth="1"/>
    <col min="12" max="13" width="7.7109375" style="12" customWidth="1"/>
    <col min="14" max="18" width="9.140625" style="1"/>
    <col min="19" max="19" width="22" style="1" bestFit="1" customWidth="1"/>
    <col min="20" max="16384" width="9.140625" style="1"/>
  </cols>
  <sheetData>
    <row r="1" spans="1:20" ht="18" customHeight="1" thickBot="1" x14ac:dyDescent="0.25">
      <c r="A1" s="531" t="s">
        <v>624</v>
      </c>
      <c r="B1" s="531"/>
      <c r="C1" s="531"/>
      <c r="D1" s="531"/>
      <c r="E1" s="531"/>
      <c r="F1" s="531"/>
      <c r="G1" s="531"/>
      <c r="H1" s="531"/>
      <c r="I1" s="531"/>
      <c r="J1" s="531"/>
      <c r="K1" s="531"/>
      <c r="L1" s="531"/>
      <c r="M1" s="531"/>
      <c r="S1" s="7" t="s">
        <v>768</v>
      </c>
      <c r="T1" s="197">
        <f>'Level Spreader, HSB, &amp; Forebay'!T3</f>
        <v>8</v>
      </c>
    </row>
    <row r="2" spans="1:20" ht="15" customHeight="1" x14ac:dyDescent="0.2">
      <c r="A2" s="737" t="s">
        <v>117</v>
      </c>
      <c r="B2" s="738"/>
      <c r="C2" s="630" t="s">
        <v>510</v>
      </c>
      <c r="D2" s="630"/>
      <c r="E2" s="630"/>
      <c r="F2" s="630"/>
      <c r="G2" s="630"/>
      <c r="H2" s="630"/>
      <c r="I2" s="630"/>
      <c r="J2" s="630"/>
      <c r="K2" s="630"/>
      <c r="L2" s="630"/>
      <c r="M2" s="631"/>
      <c r="S2" s="1" t="s">
        <v>766</v>
      </c>
      <c r="T2" s="1">
        <f>COUNT(K73,K125,K177)</f>
        <v>0</v>
      </c>
    </row>
    <row r="3" spans="1:20" ht="15" customHeight="1" x14ac:dyDescent="0.2">
      <c r="A3" s="739"/>
      <c r="B3" s="740"/>
      <c r="C3" s="632" t="s">
        <v>449</v>
      </c>
      <c r="D3" s="632"/>
      <c r="E3" s="632"/>
      <c r="F3" s="632"/>
      <c r="G3" s="632"/>
      <c r="H3" s="632"/>
      <c r="I3" s="632"/>
      <c r="J3" s="632"/>
      <c r="K3" s="632"/>
      <c r="L3" s="632"/>
      <c r="M3" s="633"/>
      <c r="S3" s="1" t="s">
        <v>767</v>
      </c>
      <c r="T3" s="197">
        <f>T2+T1</f>
        <v>8</v>
      </c>
    </row>
    <row r="4" spans="1:20" ht="15" customHeight="1" x14ac:dyDescent="0.2">
      <c r="A4" s="739"/>
      <c r="B4" s="740"/>
      <c r="C4" s="632" t="s">
        <v>406</v>
      </c>
      <c r="D4" s="632"/>
      <c r="E4" s="632"/>
      <c r="F4" s="632"/>
      <c r="G4" s="632"/>
      <c r="H4" s="632"/>
      <c r="I4" s="632"/>
      <c r="J4" s="632"/>
      <c r="K4" s="632"/>
      <c r="L4" s="632"/>
      <c r="M4" s="633"/>
    </row>
    <row r="5" spans="1:20" ht="15" customHeight="1" x14ac:dyDescent="0.2">
      <c r="A5" s="739"/>
      <c r="B5" s="740"/>
      <c r="C5" s="743" t="s">
        <v>407</v>
      </c>
      <c r="D5" s="744"/>
      <c r="E5" s="744"/>
      <c r="F5" s="744"/>
      <c r="G5" s="744"/>
      <c r="H5" s="744"/>
      <c r="I5" s="744"/>
      <c r="J5" s="744"/>
      <c r="K5" s="744"/>
      <c r="L5" s="744"/>
      <c r="M5" s="745"/>
    </row>
    <row r="6" spans="1:20" ht="15" customHeight="1" x14ac:dyDescent="0.2">
      <c r="A6" s="739"/>
      <c r="B6" s="740"/>
      <c r="C6" s="632" t="s">
        <v>408</v>
      </c>
      <c r="D6" s="632"/>
      <c r="E6" s="632"/>
      <c r="F6" s="632"/>
      <c r="G6" s="632"/>
      <c r="H6" s="632"/>
      <c r="I6" s="632"/>
      <c r="J6" s="632"/>
      <c r="K6" s="632"/>
      <c r="L6" s="632"/>
      <c r="M6" s="633"/>
    </row>
    <row r="7" spans="1:20" ht="15" customHeight="1" x14ac:dyDescent="0.2">
      <c r="A7" s="739"/>
      <c r="B7" s="740"/>
      <c r="C7" s="632" t="s">
        <v>409</v>
      </c>
      <c r="D7" s="632"/>
      <c r="E7" s="632"/>
      <c r="F7" s="632"/>
      <c r="G7" s="632"/>
      <c r="H7" s="632"/>
      <c r="I7" s="632"/>
      <c r="J7" s="632"/>
      <c r="K7" s="632"/>
      <c r="L7" s="632"/>
      <c r="M7" s="633"/>
    </row>
    <row r="8" spans="1:20" ht="15" customHeight="1" x14ac:dyDescent="0.2">
      <c r="A8" s="739"/>
      <c r="B8" s="740"/>
      <c r="C8" s="632" t="s">
        <v>452</v>
      </c>
      <c r="D8" s="632"/>
      <c r="E8" s="632"/>
      <c r="F8" s="632"/>
      <c r="G8" s="632"/>
      <c r="H8" s="632"/>
      <c r="I8" s="632"/>
      <c r="J8" s="632"/>
      <c r="K8" s="632"/>
      <c r="L8" s="632"/>
      <c r="M8" s="633"/>
    </row>
    <row r="9" spans="1:20" ht="15" customHeight="1" x14ac:dyDescent="0.2">
      <c r="A9" s="739"/>
      <c r="B9" s="740"/>
      <c r="C9" s="632" t="s">
        <v>410</v>
      </c>
      <c r="D9" s="632"/>
      <c r="E9" s="632"/>
      <c r="F9" s="632"/>
      <c r="G9" s="632"/>
      <c r="H9" s="632"/>
      <c r="I9" s="632"/>
      <c r="J9" s="632"/>
      <c r="K9" s="632"/>
      <c r="L9" s="632"/>
      <c r="M9" s="633"/>
    </row>
    <row r="10" spans="1:20" ht="15" customHeight="1" thickBot="1" x14ac:dyDescent="0.25">
      <c r="A10" s="741"/>
      <c r="B10" s="742"/>
      <c r="C10" s="639" t="s">
        <v>411</v>
      </c>
      <c r="D10" s="639"/>
      <c r="E10" s="639"/>
      <c r="F10" s="639"/>
      <c r="G10" s="639"/>
      <c r="H10" s="639"/>
      <c r="I10" s="639"/>
      <c r="J10" s="639"/>
      <c r="K10" s="639"/>
      <c r="L10" s="639"/>
      <c r="M10" s="640"/>
    </row>
    <row r="11" spans="1:20" ht="15" customHeight="1" x14ac:dyDescent="0.2">
      <c r="A11" s="737" t="s">
        <v>111</v>
      </c>
      <c r="B11" s="738"/>
      <c r="C11" s="630" t="s">
        <v>510</v>
      </c>
      <c r="D11" s="630"/>
      <c r="E11" s="630"/>
      <c r="F11" s="630"/>
      <c r="G11" s="630"/>
      <c r="H11" s="630"/>
      <c r="I11" s="630"/>
      <c r="J11" s="630"/>
      <c r="K11" s="630"/>
      <c r="L11" s="630"/>
      <c r="M11" s="631"/>
    </row>
    <row r="12" spans="1:20" ht="15" customHeight="1" x14ac:dyDescent="0.2">
      <c r="A12" s="739"/>
      <c r="B12" s="740"/>
      <c r="C12" s="632" t="s">
        <v>693</v>
      </c>
      <c r="D12" s="632"/>
      <c r="E12" s="632"/>
      <c r="F12" s="632"/>
      <c r="G12" s="632"/>
      <c r="H12" s="632"/>
      <c r="I12" s="632"/>
      <c r="J12" s="632"/>
      <c r="K12" s="632"/>
      <c r="L12" s="632"/>
      <c r="M12" s="633"/>
    </row>
    <row r="13" spans="1:20" ht="15" customHeight="1" x14ac:dyDescent="0.2">
      <c r="A13" s="739"/>
      <c r="B13" s="740"/>
      <c r="C13" s="632" t="s">
        <v>450</v>
      </c>
      <c r="D13" s="632"/>
      <c r="E13" s="632"/>
      <c r="F13" s="632"/>
      <c r="G13" s="632"/>
      <c r="H13" s="632"/>
      <c r="I13" s="632"/>
      <c r="J13" s="632"/>
      <c r="K13" s="632"/>
      <c r="L13" s="632"/>
      <c r="M13" s="633"/>
    </row>
    <row r="14" spans="1:20" ht="15" customHeight="1" x14ac:dyDescent="0.2">
      <c r="A14" s="739"/>
      <c r="B14" s="740"/>
      <c r="C14" s="632" t="s">
        <v>420</v>
      </c>
      <c r="D14" s="632"/>
      <c r="E14" s="632"/>
      <c r="F14" s="632"/>
      <c r="G14" s="632"/>
      <c r="H14" s="632"/>
      <c r="I14" s="632"/>
      <c r="J14" s="632"/>
      <c r="K14" s="632"/>
      <c r="L14" s="632"/>
      <c r="M14" s="633"/>
    </row>
    <row r="15" spans="1:20" ht="15" customHeight="1" x14ac:dyDescent="0.2">
      <c r="A15" s="739"/>
      <c r="B15" s="740"/>
      <c r="C15" s="632" t="s">
        <v>629</v>
      </c>
      <c r="D15" s="632"/>
      <c r="E15" s="632"/>
      <c r="F15" s="632"/>
      <c r="G15" s="632"/>
      <c r="H15" s="632"/>
      <c r="I15" s="632"/>
      <c r="J15" s="632"/>
      <c r="K15" s="632"/>
      <c r="L15" s="632"/>
      <c r="M15" s="633"/>
    </row>
    <row r="16" spans="1:20" ht="15" customHeight="1" x14ac:dyDescent="0.2">
      <c r="A16" s="739"/>
      <c r="B16" s="740"/>
      <c r="C16" s="632" t="s">
        <v>421</v>
      </c>
      <c r="D16" s="632"/>
      <c r="E16" s="632"/>
      <c r="F16" s="632"/>
      <c r="G16" s="632"/>
      <c r="H16" s="632"/>
      <c r="I16" s="632"/>
      <c r="J16" s="632"/>
      <c r="K16" s="632"/>
      <c r="L16" s="632"/>
      <c r="M16" s="633"/>
    </row>
    <row r="17" spans="1:13" ht="15" customHeight="1" x14ac:dyDescent="0.2">
      <c r="A17" s="739"/>
      <c r="B17" s="740"/>
      <c r="C17" s="632" t="s">
        <v>422</v>
      </c>
      <c r="D17" s="632"/>
      <c r="E17" s="632"/>
      <c r="F17" s="632"/>
      <c r="G17" s="632"/>
      <c r="H17" s="632"/>
      <c r="I17" s="632"/>
      <c r="J17" s="632"/>
      <c r="K17" s="632"/>
      <c r="L17" s="632"/>
      <c r="M17" s="633"/>
    </row>
    <row r="18" spans="1:13" ht="15" customHeight="1" x14ac:dyDescent="0.2">
      <c r="A18" s="739"/>
      <c r="B18" s="740"/>
      <c r="C18" s="632" t="s">
        <v>423</v>
      </c>
      <c r="D18" s="632"/>
      <c r="E18" s="632"/>
      <c r="F18" s="632"/>
      <c r="G18" s="632"/>
      <c r="H18" s="632"/>
      <c r="I18" s="632"/>
      <c r="J18" s="632"/>
      <c r="K18" s="632"/>
      <c r="L18" s="632"/>
      <c r="M18" s="633"/>
    </row>
    <row r="19" spans="1:13" ht="15" customHeight="1" x14ac:dyDescent="0.2">
      <c r="A19" s="739"/>
      <c r="B19" s="740"/>
      <c r="C19" s="632" t="s">
        <v>424</v>
      </c>
      <c r="D19" s="632"/>
      <c r="E19" s="632"/>
      <c r="F19" s="632"/>
      <c r="G19" s="632"/>
      <c r="H19" s="632"/>
      <c r="I19" s="632"/>
      <c r="J19" s="632"/>
      <c r="K19" s="632"/>
      <c r="L19" s="632"/>
      <c r="M19" s="633"/>
    </row>
    <row r="20" spans="1:13" ht="15" customHeight="1" x14ac:dyDescent="0.2">
      <c r="A20" s="739"/>
      <c r="B20" s="740"/>
      <c r="C20" s="632" t="s">
        <v>425</v>
      </c>
      <c r="D20" s="632"/>
      <c r="E20" s="632"/>
      <c r="F20" s="632"/>
      <c r="G20" s="632"/>
      <c r="H20" s="632"/>
      <c r="I20" s="632"/>
      <c r="J20" s="632"/>
      <c r="K20" s="632"/>
      <c r="L20" s="632"/>
      <c r="M20" s="633"/>
    </row>
    <row r="21" spans="1:13" ht="15" customHeight="1" thickBot="1" x14ac:dyDescent="0.25">
      <c r="A21" s="741"/>
      <c r="B21" s="742"/>
      <c r="C21" s="639" t="s">
        <v>499</v>
      </c>
      <c r="D21" s="639"/>
      <c r="E21" s="639"/>
      <c r="F21" s="639"/>
      <c r="G21" s="639"/>
      <c r="H21" s="639"/>
      <c r="I21" s="639"/>
      <c r="J21" s="639"/>
      <c r="K21" s="639"/>
      <c r="L21" s="639"/>
      <c r="M21" s="640"/>
    </row>
    <row r="22" spans="1:13" ht="15" customHeight="1" x14ac:dyDescent="0.2">
      <c r="A22" s="737" t="s">
        <v>458</v>
      </c>
      <c r="B22" s="738"/>
      <c r="C22" s="630" t="s">
        <v>510</v>
      </c>
      <c r="D22" s="630"/>
      <c r="E22" s="630"/>
      <c r="F22" s="630"/>
      <c r="G22" s="630"/>
      <c r="H22" s="630"/>
      <c r="I22" s="630"/>
      <c r="J22" s="630"/>
      <c r="K22" s="630"/>
      <c r="L22" s="630"/>
      <c r="M22" s="631"/>
    </row>
    <row r="23" spans="1:13" ht="15" customHeight="1" x14ac:dyDescent="0.2">
      <c r="A23" s="739"/>
      <c r="B23" s="740"/>
      <c r="C23" s="632" t="s">
        <v>460</v>
      </c>
      <c r="D23" s="632"/>
      <c r="E23" s="632"/>
      <c r="F23" s="632"/>
      <c r="G23" s="632"/>
      <c r="H23" s="632"/>
      <c r="I23" s="632"/>
      <c r="J23" s="632"/>
      <c r="K23" s="632"/>
      <c r="L23" s="632"/>
      <c r="M23" s="633"/>
    </row>
    <row r="24" spans="1:13" ht="15" customHeight="1" x14ac:dyDescent="0.2">
      <c r="A24" s="739"/>
      <c r="B24" s="740"/>
      <c r="C24" s="632" t="s">
        <v>461</v>
      </c>
      <c r="D24" s="632"/>
      <c r="E24" s="632"/>
      <c r="F24" s="632"/>
      <c r="G24" s="632"/>
      <c r="H24" s="632"/>
      <c r="I24" s="632"/>
      <c r="J24" s="632"/>
      <c r="K24" s="632"/>
      <c r="L24" s="632"/>
      <c r="M24" s="633"/>
    </row>
    <row r="25" spans="1:13" ht="15" customHeight="1" x14ac:dyDescent="0.2">
      <c r="A25" s="739"/>
      <c r="B25" s="740"/>
      <c r="C25" s="632" t="s">
        <v>422</v>
      </c>
      <c r="D25" s="632"/>
      <c r="E25" s="632"/>
      <c r="F25" s="632"/>
      <c r="G25" s="632"/>
      <c r="H25" s="632"/>
      <c r="I25" s="632"/>
      <c r="J25" s="632"/>
      <c r="K25" s="632"/>
      <c r="L25" s="632"/>
      <c r="M25" s="633"/>
    </row>
    <row r="26" spans="1:13" ht="15" customHeight="1" x14ac:dyDescent="0.2">
      <c r="A26" s="739"/>
      <c r="B26" s="740"/>
      <c r="C26" s="632" t="s">
        <v>462</v>
      </c>
      <c r="D26" s="632"/>
      <c r="E26" s="632"/>
      <c r="F26" s="632"/>
      <c r="G26" s="632"/>
      <c r="H26" s="632"/>
      <c r="I26" s="632"/>
      <c r="J26" s="632"/>
      <c r="K26" s="632"/>
      <c r="L26" s="632"/>
      <c r="M26" s="633"/>
    </row>
    <row r="27" spans="1:13" ht="15" customHeight="1" x14ac:dyDescent="0.2">
      <c r="A27" s="739"/>
      <c r="B27" s="740"/>
      <c r="C27" s="632" t="s">
        <v>463</v>
      </c>
      <c r="D27" s="632"/>
      <c r="E27" s="632"/>
      <c r="F27" s="632"/>
      <c r="G27" s="632"/>
      <c r="H27" s="632"/>
      <c r="I27" s="632"/>
      <c r="J27" s="632"/>
      <c r="K27" s="632"/>
      <c r="L27" s="632"/>
      <c r="M27" s="633"/>
    </row>
    <row r="28" spans="1:13" ht="15" customHeight="1" x14ac:dyDescent="0.2">
      <c r="A28" s="739"/>
      <c r="B28" s="740"/>
      <c r="C28" s="632" t="s">
        <v>466</v>
      </c>
      <c r="D28" s="632"/>
      <c r="E28" s="632"/>
      <c r="F28" s="632"/>
      <c r="G28" s="632"/>
      <c r="H28" s="632"/>
      <c r="I28" s="632"/>
      <c r="J28" s="632"/>
      <c r="K28" s="632"/>
      <c r="L28" s="632"/>
      <c r="M28" s="633"/>
    </row>
    <row r="29" spans="1:13" ht="15" customHeight="1" x14ac:dyDescent="0.2">
      <c r="A29" s="739"/>
      <c r="B29" s="740"/>
      <c r="C29" s="632" t="s">
        <v>465</v>
      </c>
      <c r="D29" s="632"/>
      <c r="E29" s="632"/>
      <c r="F29" s="632"/>
      <c r="G29" s="632"/>
      <c r="H29" s="632"/>
      <c r="I29" s="632"/>
      <c r="J29" s="632"/>
      <c r="K29" s="632"/>
      <c r="L29" s="632"/>
      <c r="M29" s="633"/>
    </row>
    <row r="30" spans="1:13" ht="15" customHeight="1" x14ac:dyDescent="0.2">
      <c r="A30" s="739"/>
      <c r="B30" s="740"/>
      <c r="C30" s="632" t="s">
        <v>468</v>
      </c>
      <c r="D30" s="632"/>
      <c r="E30" s="632"/>
      <c r="F30" s="632"/>
      <c r="G30" s="632"/>
      <c r="H30" s="632"/>
      <c r="I30" s="632"/>
      <c r="J30" s="632"/>
      <c r="K30" s="632"/>
      <c r="L30" s="632"/>
      <c r="M30" s="633"/>
    </row>
    <row r="31" spans="1:13" ht="15" customHeight="1" x14ac:dyDescent="0.2">
      <c r="A31" s="739"/>
      <c r="B31" s="740"/>
      <c r="C31" s="632" t="s">
        <v>456</v>
      </c>
      <c r="D31" s="632"/>
      <c r="E31" s="632"/>
      <c r="F31" s="632"/>
      <c r="G31" s="632"/>
      <c r="H31" s="632"/>
      <c r="I31" s="632"/>
      <c r="J31" s="632"/>
      <c r="K31" s="632"/>
      <c r="L31" s="632"/>
      <c r="M31" s="633"/>
    </row>
    <row r="32" spans="1:13" ht="15" customHeight="1" x14ac:dyDescent="0.2">
      <c r="A32" s="739"/>
      <c r="B32" s="740"/>
      <c r="C32" s="632" t="s">
        <v>425</v>
      </c>
      <c r="D32" s="632"/>
      <c r="E32" s="632"/>
      <c r="F32" s="632"/>
      <c r="G32" s="632"/>
      <c r="H32" s="632"/>
      <c r="I32" s="632"/>
      <c r="J32" s="632"/>
      <c r="K32" s="632"/>
      <c r="L32" s="632"/>
      <c r="M32" s="633"/>
    </row>
    <row r="33" spans="1:13" ht="15" customHeight="1" thickBot="1" x14ac:dyDescent="0.25">
      <c r="A33" s="741"/>
      <c r="B33" s="742"/>
      <c r="C33" s="732" t="s">
        <v>499</v>
      </c>
      <c r="D33" s="733"/>
      <c r="E33" s="733"/>
      <c r="F33" s="733"/>
      <c r="G33" s="733"/>
      <c r="H33" s="733"/>
      <c r="I33" s="733"/>
      <c r="J33" s="733"/>
      <c r="K33" s="733"/>
      <c r="L33" s="733"/>
      <c r="M33" s="734"/>
    </row>
    <row r="34" spans="1:13" ht="15" customHeight="1" x14ac:dyDescent="0.2">
      <c r="A34" s="737" t="s">
        <v>459</v>
      </c>
      <c r="B34" s="738"/>
      <c r="C34" s="630" t="s">
        <v>510</v>
      </c>
      <c r="D34" s="630"/>
      <c r="E34" s="630"/>
      <c r="F34" s="630"/>
      <c r="G34" s="630"/>
      <c r="H34" s="630"/>
      <c r="I34" s="630"/>
      <c r="J34" s="630"/>
      <c r="K34" s="630"/>
      <c r="L34" s="630"/>
      <c r="M34" s="631"/>
    </row>
    <row r="35" spans="1:13" ht="15" customHeight="1" x14ac:dyDescent="0.2">
      <c r="A35" s="739"/>
      <c r="B35" s="740"/>
      <c r="C35" s="632" t="s">
        <v>460</v>
      </c>
      <c r="D35" s="632"/>
      <c r="E35" s="632"/>
      <c r="F35" s="632"/>
      <c r="G35" s="632"/>
      <c r="H35" s="632"/>
      <c r="I35" s="632"/>
      <c r="J35" s="632"/>
      <c r="K35" s="632"/>
      <c r="L35" s="632"/>
      <c r="M35" s="633"/>
    </row>
    <row r="36" spans="1:13" ht="15" customHeight="1" x14ac:dyDescent="0.2">
      <c r="A36" s="739"/>
      <c r="B36" s="740"/>
      <c r="C36" s="632" t="s">
        <v>421</v>
      </c>
      <c r="D36" s="632"/>
      <c r="E36" s="632"/>
      <c r="F36" s="632"/>
      <c r="G36" s="632"/>
      <c r="H36" s="632"/>
      <c r="I36" s="632"/>
      <c r="J36" s="632"/>
      <c r="K36" s="632"/>
      <c r="L36" s="632"/>
      <c r="M36" s="633"/>
    </row>
    <row r="37" spans="1:13" ht="15" customHeight="1" x14ac:dyDescent="0.2">
      <c r="A37" s="739"/>
      <c r="B37" s="740"/>
      <c r="C37" s="632" t="s">
        <v>422</v>
      </c>
      <c r="D37" s="632"/>
      <c r="E37" s="632"/>
      <c r="F37" s="632"/>
      <c r="G37" s="632"/>
      <c r="H37" s="632"/>
      <c r="I37" s="632"/>
      <c r="J37" s="632"/>
      <c r="K37" s="632"/>
      <c r="L37" s="632"/>
      <c r="M37" s="633"/>
    </row>
    <row r="38" spans="1:13" ht="15" customHeight="1" x14ac:dyDescent="0.2">
      <c r="A38" s="739"/>
      <c r="B38" s="740"/>
      <c r="C38" s="632" t="s">
        <v>462</v>
      </c>
      <c r="D38" s="632"/>
      <c r="E38" s="632"/>
      <c r="F38" s="632"/>
      <c r="G38" s="632"/>
      <c r="H38" s="632"/>
      <c r="I38" s="632"/>
      <c r="J38" s="632"/>
      <c r="K38" s="632"/>
      <c r="L38" s="632"/>
      <c r="M38" s="633"/>
    </row>
    <row r="39" spans="1:13" ht="15" customHeight="1" x14ac:dyDescent="0.2">
      <c r="A39" s="739"/>
      <c r="B39" s="740"/>
      <c r="C39" s="632" t="s">
        <v>464</v>
      </c>
      <c r="D39" s="632"/>
      <c r="E39" s="632"/>
      <c r="F39" s="632"/>
      <c r="G39" s="632"/>
      <c r="H39" s="632"/>
      <c r="I39" s="632"/>
      <c r="J39" s="632"/>
      <c r="K39" s="632"/>
      <c r="L39" s="632"/>
      <c r="M39" s="633"/>
    </row>
    <row r="40" spans="1:13" ht="15" customHeight="1" x14ac:dyDescent="0.2">
      <c r="A40" s="739"/>
      <c r="B40" s="740"/>
      <c r="C40" s="632" t="s">
        <v>467</v>
      </c>
      <c r="D40" s="632"/>
      <c r="E40" s="632"/>
      <c r="F40" s="632"/>
      <c r="G40" s="632"/>
      <c r="H40" s="632"/>
      <c r="I40" s="632"/>
      <c r="J40" s="632"/>
      <c r="K40" s="632"/>
      <c r="L40" s="632"/>
      <c r="M40" s="633"/>
    </row>
    <row r="41" spans="1:13" ht="15" customHeight="1" x14ac:dyDescent="0.2">
      <c r="A41" s="739"/>
      <c r="B41" s="740"/>
      <c r="C41" s="632" t="s">
        <v>465</v>
      </c>
      <c r="D41" s="632"/>
      <c r="E41" s="632"/>
      <c r="F41" s="632"/>
      <c r="G41" s="632"/>
      <c r="H41" s="632"/>
      <c r="I41" s="632"/>
      <c r="J41" s="632"/>
      <c r="K41" s="632"/>
      <c r="L41" s="632"/>
      <c r="M41" s="633"/>
    </row>
    <row r="42" spans="1:13" ht="15" customHeight="1" x14ac:dyDescent="0.2">
      <c r="A42" s="739"/>
      <c r="B42" s="740"/>
      <c r="C42" s="632" t="s">
        <v>468</v>
      </c>
      <c r="D42" s="632"/>
      <c r="E42" s="632"/>
      <c r="F42" s="632"/>
      <c r="G42" s="632"/>
      <c r="H42" s="632"/>
      <c r="I42" s="632"/>
      <c r="J42" s="632"/>
      <c r="K42" s="632"/>
      <c r="L42" s="632"/>
      <c r="M42" s="633"/>
    </row>
    <row r="43" spans="1:13" ht="15" customHeight="1" x14ac:dyDescent="0.2">
      <c r="A43" s="739"/>
      <c r="B43" s="740"/>
      <c r="C43" s="632" t="s">
        <v>456</v>
      </c>
      <c r="D43" s="632"/>
      <c r="E43" s="632"/>
      <c r="F43" s="632"/>
      <c r="G43" s="632"/>
      <c r="H43" s="632"/>
      <c r="I43" s="632"/>
      <c r="J43" s="632"/>
      <c r="K43" s="632"/>
      <c r="L43" s="632"/>
      <c r="M43" s="633"/>
    </row>
    <row r="44" spans="1:13" ht="15" customHeight="1" x14ac:dyDescent="0.2">
      <c r="A44" s="739"/>
      <c r="B44" s="740"/>
      <c r="C44" s="632" t="s">
        <v>425</v>
      </c>
      <c r="D44" s="632"/>
      <c r="E44" s="632"/>
      <c r="F44" s="632"/>
      <c r="G44" s="632"/>
      <c r="H44" s="632"/>
      <c r="I44" s="632"/>
      <c r="J44" s="632"/>
      <c r="K44" s="632"/>
      <c r="L44" s="632"/>
      <c r="M44" s="633"/>
    </row>
    <row r="45" spans="1:13" ht="15" customHeight="1" thickBot="1" x14ac:dyDescent="0.25">
      <c r="A45" s="741"/>
      <c r="B45" s="742"/>
      <c r="C45" s="732" t="s">
        <v>499</v>
      </c>
      <c r="D45" s="733"/>
      <c r="E45" s="733"/>
      <c r="F45" s="733"/>
      <c r="G45" s="733"/>
      <c r="H45" s="733"/>
      <c r="I45" s="733"/>
      <c r="J45" s="733"/>
      <c r="K45" s="733"/>
      <c r="L45" s="733"/>
      <c r="M45" s="734"/>
    </row>
    <row r="46" spans="1:13" ht="15" customHeight="1" x14ac:dyDescent="0.2">
      <c r="A46" s="737" t="s">
        <v>515</v>
      </c>
      <c r="B46" s="738"/>
      <c r="C46" s="630" t="s">
        <v>510</v>
      </c>
      <c r="D46" s="630"/>
      <c r="E46" s="630"/>
      <c r="F46" s="630"/>
      <c r="G46" s="630"/>
      <c r="H46" s="630"/>
      <c r="I46" s="630"/>
      <c r="J46" s="630"/>
      <c r="K46" s="630"/>
      <c r="L46" s="630"/>
      <c r="M46" s="631"/>
    </row>
    <row r="47" spans="1:13" ht="15" customHeight="1" x14ac:dyDescent="0.2">
      <c r="A47" s="739"/>
      <c r="B47" s="740"/>
      <c r="C47" s="632" t="s">
        <v>694</v>
      </c>
      <c r="D47" s="632"/>
      <c r="E47" s="632"/>
      <c r="F47" s="632"/>
      <c r="G47" s="632"/>
      <c r="H47" s="632"/>
      <c r="I47" s="632"/>
      <c r="J47" s="632"/>
      <c r="K47" s="632"/>
      <c r="L47" s="632"/>
      <c r="M47" s="633"/>
    </row>
    <row r="48" spans="1:13" ht="15" customHeight="1" x14ac:dyDescent="0.2">
      <c r="A48" s="739"/>
      <c r="B48" s="740"/>
      <c r="C48" s="632" t="s">
        <v>534</v>
      </c>
      <c r="D48" s="632"/>
      <c r="E48" s="632"/>
      <c r="F48" s="632"/>
      <c r="G48" s="632"/>
      <c r="H48" s="632"/>
      <c r="I48" s="632"/>
      <c r="J48" s="632"/>
      <c r="K48" s="632"/>
      <c r="L48" s="632"/>
      <c r="M48" s="633"/>
    </row>
    <row r="49" spans="1:13" ht="15" customHeight="1" x14ac:dyDescent="0.2">
      <c r="A49" s="739"/>
      <c r="B49" s="740"/>
      <c r="C49" s="632" t="s">
        <v>535</v>
      </c>
      <c r="D49" s="632"/>
      <c r="E49" s="632"/>
      <c r="F49" s="632"/>
      <c r="G49" s="632"/>
      <c r="H49" s="632"/>
      <c r="I49" s="632"/>
      <c r="J49" s="632"/>
      <c r="K49" s="632"/>
      <c r="L49" s="632"/>
      <c r="M49" s="633"/>
    </row>
    <row r="50" spans="1:13" ht="15" customHeight="1" x14ac:dyDescent="0.2">
      <c r="A50" s="739"/>
      <c r="B50" s="740"/>
      <c r="C50" s="632" t="s">
        <v>536</v>
      </c>
      <c r="D50" s="632"/>
      <c r="E50" s="632"/>
      <c r="F50" s="632"/>
      <c r="G50" s="632"/>
      <c r="H50" s="632"/>
      <c r="I50" s="632"/>
      <c r="J50" s="632"/>
      <c r="K50" s="632"/>
      <c r="L50" s="632"/>
      <c r="M50" s="633"/>
    </row>
    <row r="51" spans="1:13" ht="15" customHeight="1" x14ac:dyDescent="0.2">
      <c r="A51" s="739"/>
      <c r="B51" s="740"/>
      <c r="C51" s="632" t="s">
        <v>537</v>
      </c>
      <c r="D51" s="632"/>
      <c r="E51" s="632"/>
      <c r="F51" s="632"/>
      <c r="G51" s="632"/>
      <c r="H51" s="632"/>
      <c r="I51" s="632"/>
      <c r="J51" s="632"/>
      <c r="K51" s="632"/>
      <c r="L51" s="632"/>
      <c r="M51" s="633"/>
    </row>
    <row r="52" spans="1:13" ht="15" customHeight="1" x14ac:dyDescent="0.2">
      <c r="A52" s="739"/>
      <c r="B52" s="740"/>
      <c r="C52" s="632" t="s">
        <v>516</v>
      </c>
      <c r="D52" s="632"/>
      <c r="E52" s="632"/>
      <c r="F52" s="632"/>
      <c r="G52" s="632"/>
      <c r="H52" s="632"/>
      <c r="I52" s="632"/>
      <c r="J52" s="632"/>
      <c r="K52" s="632"/>
      <c r="L52" s="632"/>
      <c r="M52" s="633"/>
    </row>
    <row r="53" spans="1:13" ht="15" customHeight="1" x14ac:dyDescent="0.2">
      <c r="A53" s="739"/>
      <c r="B53" s="740"/>
      <c r="C53" s="632" t="s">
        <v>538</v>
      </c>
      <c r="D53" s="632"/>
      <c r="E53" s="632"/>
      <c r="F53" s="632"/>
      <c r="G53" s="632"/>
      <c r="H53" s="632"/>
      <c r="I53" s="632"/>
      <c r="J53" s="632"/>
      <c r="K53" s="632"/>
      <c r="L53" s="632"/>
      <c r="M53" s="633"/>
    </row>
    <row r="54" spans="1:13" ht="15" customHeight="1" x14ac:dyDescent="0.2">
      <c r="A54" s="739"/>
      <c r="B54" s="740"/>
      <c r="C54" s="632" t="s">
        <v>517</v>
      </c>
      <c r="D54" s="632"/>
      <c r="E54" s="632"/>
      <c r="F54" s="632"/>
      <c r="G54" s="632"/>
      <c r="H54" s="632"/>
      <c r="I54" s="632"/>
      <c r="J54" s="632"/>
      <c r="K54" s="632"/>
      <c r="L54" s="632"/>
      <c r="M54" s="633"/>
    </row>
    <row r="55" spans="1:13" ht="15" customHeight="1" thickBot="1" x14ac:dyDescent="0.25">
      <c r="A55" s="741"/>
      <c r="B55" s="742"/>
      <c r="C55" s="639" t="s">
        <v>539</v>
      </c>
      <c r="D55" s="639"/>
      <c r="E55" s="639"/>
      <c r="F55" s="639"/>
      <c r="G55" s="639"/>
      <c r="H55" s="639"/>
      <c r="I55" s="639"/>
      <c r="J55" s="639"/>
      <c r="K55" s="639"/>
      <c r="L55" s="639"/>
      <c r="M55" s="640"/>
    </row>
    <row r="56" spans="1:13" ht="15" customHeight="1" x14ac:dyDescent="0.2">
      <c r="A56" s="737" t="s">
        <v>439</v>
      </c>
      <c r="B56" s="738"/>
      <c r="C56" s="630" t="s">
        <v>510</v>
      </c>
      <c r="D56" s="630"/>
      <c r="E56" s="630"/>
      <c r="F56" s="630"/>
      <c r="G56" s="630"/>
      <c r="H56" s="630"/>
      <c r="I56" s="630"/>
      <c r="J56" s="630"/>
      <c r="K56" s="630"/>
      <c r="L56" s="630"/>
      <c r="M56" s="631"/>
    </row>
    <row r="57" spans="1:13" ht="15" customHeight="1" x14ac:dyDescent="0.2">
      <c r="A57" s="739"/>
      <c r="B57" s="740"/>
      <c r="C57" s="632" t="s">
        <v>453</v>
      </c>
      <c r="D57" s="632"/>
      <c r="E57" s="632"/>
      <c r="F57" s="632"/>
      <c r="G57" s="632"/>
      <c r="H57" s="632"/>
      <c r="I57" s="632"/>
      <c r="J57" s="632"/>
      <c r="K57" s="632"/>
      <c r="L57" s="632"/>
      <c r="M57" s="633"/>
    </row>
    <row r="58" spans="1:13" ht="15" customHeight="1" x14ac:dyDescent="0.2">
      <c r="A58" s="739"/>
      <c r="B58" s="740"/>
      <c r="C58" s="632" t="s">
        <v>454</v>
      </c>
      <c r="D58" s="632"/>
      <c r="E58" s="632"/>
      <c r="F58" s="632"/>
      <c r="G58" s="632"/>
      <c r="H58" s="632"/>
      <c r="I58" s="632"/>
      <c r="J58" s="632"/>
      <c r="K58" s="632"/>
      <c r="L58" s="632"/>
      <c r="M58" s="633"/>
    </row>
    <row r="59" spans="1:13" ht="15" customHeight="1" x14ac:dyDescent="0.2">
      <c r="A59" s="739"/>
      <c r="B59" s="740"/>
      <c r="C59" s="632" t="s">
        <v>451</v>
      </c>
      <c r="D59" s="632"/>
      <c r="E59" s="632"/>
      <c r="F59" s="632"/>
      <c r="G59" s="632"/>
      <c r="H59" s="632"/>
      <c r="I59" s="632"/>
      <c r="J59" s="632"/>
      <c r="K59" s="632"/>
      <c r="L59" s="632"/>
      <c r="M59" s="633"/>
    </row>
    <row r="60" spans="1:13" ht="15" customHeight="1" x14ac:dyDescent="0.2">
      <c r="A60" s="739"/>
      <c r="B60" s="740"/>
      <c r="C60" s="632" t="s">
        <v>455</v>
      </c>
      <c r="D60" s="632"/>
      <c r="E60" s="632"/>
      <c r="F60" s="632"/>
      <c r="G60" s="632"/>
      <c r="H60" s="632"/>
      <c r="I60" s="632"/>
      <c r="J60" s="632"/>
      <c r="K60" s="632"/>
      <c r="L60" s="632"/>
      <c r="M60" s="633"/>
    </row>
    <row r="61" spans="1:13" ht="15" customHeight="1" x14ac:dyDescent="0.2">
      <c r="A61" s="739"/>
      <c r="B61" s="740"/>
      <c r="C61" s="632" t="s">
        <v>456</v>
      </c>
      <c r="D61" s="632"/>
      <c r="E61" s="632"/>
      <c r="F61" s="632"/>
      <c r="G61" s="632"/>
      <c r="H61" s="632"/>
      <c r="I61" s="632"/>
      <c r="J61" s="632"/>
      <c r="K61" s="632"/>
      <c r="L61" s="632"/>
      <c r="M61" s="633"/>
    </row>
    <row r="62" spans="1:13" ht="15" customHeight="1" x14ac:dyDescent="0.2">
      <c r="A62" s="739"/>
      <c r="B62" s="740"/>
      <c r="C62" s="632" t="s">
        <v>457</v>
      </c>
      <c r="D62" s="632"/>
      <c r="E62" s="632"/>
      <c r="F62" s="632"/>
      <c r="G62" s="632"/>
      <c r="H62" s="632"/>
      <c r="I62" s="632"/>
      <c r="J62" s="632"/>
      <c r="K62" s="632"/>
      <c r="L62" s="632"/>
      <c r="M62" s="633"/>
    </row>
    <row r="63" spans="1:13" ht="15" customHeight="1" x14ac:dyDescent="0.2">
      <c r="A63" s="739"/>
      <c r="B63" s="740"/>
      <c r="C63" s="632" t="s">
        <v>425</v>
      </c>
      <c r="D63" s="632"/>
      <c r="E63" s="632"/>
      <c r="F63" s="632"/>
      <c r="G63" s="632"/>
      <c r="H63" s="632"/>
      <c r="I63" s="632"/>
      <c r="J63" s="632"/>
      <c r="K63" s="632"/>
      <c r="L63" s="632"/>
      <c r="M63" s="633"/>
    </row>
    <row r="64" spans="1:13" ht="15" customHeight="1" thickBot="1" x14ac:dyDescent="0.25">
      <c r="A64" s="741"/>
      <c r="B64" s="742"/>
      <c r="C64" s="639" t="s">
        <v>452</v>
      </c>
      <c r="D64" s="639"/>
      <c r="E64" s="639"/>
      <c r="F64" s="639"/>
      <c r="G64" s="639"/>
      <c r="H64" s="639"/>
      <c r="I64" s="639"/>
      <c r="J64" s="639"/>
      <c r="K64" s="639"/>
      <c r="L64" s="639"/>
      <c r="M64" s="640"/>
    </row>
    <row r="65" spans="1:14" ht="15" customHeight="1" x14ac:dyDescent="0.2">
      <c r="A65" s="136"/>
      <c r="B65" s="136"/>
      <c r="C65" s="135"/>
      <c r="D65" s="135"/>
      <c r="E65" s="135"/>
      <c r="F65" s="135"/>
      <c r="G65" s="135"/>
      <c r="H65" s="135"/>
      <c r="I65" s="135"/>
      <c r="J65" s="135"/>
      <c r="K65" s="135"/>
      <c r="L65" s="135"/>
      <c r="M65" s="135"/>
    </row>
    <row r="66" spans="1:14" ht="62.25" customHeight="1" x14ac:dyDescent="0.2">
      <c r="A66" s="697" t="s">
        <v>789</v>
      </c>
      <c r="B66" s="697"/>
      <c r="C66" s="697"/>
      <c r="D66" s="697"/>
      <c r="E66" s="697"/>
      <c r="F66" s="697"/>
      <c r="G66" s="697"/>
      <c r="H66" s="697"/>
      <c r="I66" s="697"/>
      <c r="J66" s="697"/>
      <c r="K66" s="697"/>
      <c r="L66" s="697"/>
      <c r="M66" s="697"/>
    </row>
    <row r="67" spans="1:14" ht="41.25" customHeight="1" x14ac:dyDescent="0.2">
      <c r="A67" s="407" t="s">
        <v>794</v>
      </c>
      <c r="B67" s="407"/>
      <c r="C67" s="407"/>
      <c r="D67" s="407"/>
      <c r="E67" s="407"/>
      <c r="F67" s="407"/>
      <c r="G67" s="407"/>
      <c r="H67" s="407"/>
      <c r="I67" s="407"/>
      <c r="J67" s="407"/>
      <c r="K67" s="407"/>
      <c r="L67" s="407"/>
      <c r="M67" s="407"/>
    </row>
    <row r="68" spans="1:14" ht="12" customHeight="1" x14ac:dyDescent="0.2">
      <c r="A68" s="623" t="s">
        <v>358</v>
      </c>
      <c r="B68" s="623"/>
      <c r="C68" s="623"/>
      <c r="D68" s="623"/>
      <c r="E68" s="623"/>
      <c r="F68" s="623"/>
      <c r="G68" s="623"/>
      <c r="H68" s="623"/>
      <c r="I68" s="623"/>
      <c r="J68" s="623"/>
      <c r="K68" s="623"/>
      <c r="L68" s="623"/>
      <c r="M68" s="623"/>
    </row>
    <row r="69" spans="1:14" ht="13.5" thickBot="1" x14ac:dyDescent="0.25">
      <c r="A69" s="19"/>
      <c r="B69" s="19"/>
      <c r="C69" s="19"/>
      <c r="D69" s="19"/>
      <c r="E69" s="19"/>
      <c r="F69" s="19"/>
      <c r="G69" s="19"/>
      <c r="H69" s="19"/>
      <c r="I69" s="19"/>
      <c r="J69" s="19"/>
      <c r="K69" s="19"/>
      <c r="L69" s="19"/>
      <c r="M69" s="19"/>
    </row>
    <row r="70" spans="1:14" ht="22.5" customHeight="1" x14ac:dyDescent="0.2">
      <c r="A70" s="88"/>
      <c r="B70" s="89"/>
      <c r="C70" s="89"/>
      <c r="D70" s="409" t="s">
        <v>57</v>
      </c>
      <c r="E70" s="409"/>
      <c r="F70" s="409"/>
      <c r="G70" s="409"/>
      <c r="H70" s="409"/>
      <c r="I70" s="409"/>
      <c r="J70" s="89"/>
      <c r="K70" s="89"/>
      <c r="L70" s="89"/>
      <c r="M70" s="101"/>
    </row>
    <row r="71" spans="1:14" ht="18.75" customHeight="1" x14ac:dyDescent="0.2">
      <c r="A71" s="90"/>
      <c r="B71" s="91"/>
      <c r="C71" s="91"/>
      <c r="D71" s="412" t="s">
        <v>58</v>
      </c>
      <c r="E71" s="412"/>
      <c r="F71" s="412"/>
      <c r="G71" s="412"/>
      <c r="H71" s="412"/>
      <c r="I71" s="412"/>
      <c r="J71" s="91"/>
      <c r="K71" s="91"/>
      <c r="L71" s="91"/>
      <c r="M71" s="102"/>
    </row>
    <row r="72" spans="1:14" ht="27" customHeight="1" thickBot="1" x14ac:dyDescent="0.25">
      <c r="A72" s="34" t="str">
        <f>'General Project Information'!$A$6</f>
        <v>(Version 2.08; Released April 2018)</v>
      </c>
      <c r="B72" s="35"/>
      <c r="C72" s="35"/>
      <c r="D72" s="414" t="s">
        <v>674</v>
      </c>
      <c r="E72" s="414"/>
      <c r="F72" s="414"/>
      <c r="G72" s="414"/>
      <c r="H72" s="414"/>
      <c r="I72" s="414"/>
      <c r="J72" s="35"/>
      <c r="K72" s="35"/>
      <c r="L72" s="35"/>
      <c r="M72" s="36"/>
      <c r="N72" s="2"/>
    </row>
    <row r="73" spans="1:14" x14ac:dyDescent="0.2">
      <c r="A73" s="746" t="s">
        <v>436</v>
      </c>
      <c r="B73" s="747"/>
      <c r="C73" s="107" t="str">
        <f>'General Project Information'!$C$7</f>
        <v>37673.3.GV3</v>
      </c>
      <c r="D73" s="107"/>
      <c r="E73" s="109" t="s">
        <v>438</v>
      </c>
      <c r="F73" s="107" t="str">
        <f>'General Project Information'!$E$7</f>
        <v>R-2721 A</v>
      </c>
      <c r="G73" s="108"/>
      <c r="H73" s="109" t="s">
        <v>0</v>
      </c>
      <c r="I73" s="107" t="str">
        <f>'General Project Information'!$H$7</f>
        <v xml:space="preserve">Wake       </v>
      </c>
      <c r="J73" s="109" t="s">
        <v>55</v>
      </c>
      <c r="K73" s="110" t="str">
        <f>IF(A76&lt;&gt;"",MAX(T1)+1,"")</f>
        <v/>
      </c>
      <c r="L73" s="106" t="s">
        <v>78</v>
      </c>
      <c r="M73" s="111">
        <f>'General Project Information'!$O$7</f>
        <v>10</v>
      </c>
    </row>
    <row r="74" spans="1:14" ht="17.25" customHeight="1" thickBot="1" x14ac:dyDescent="0.25">
      <c r="A74" s="92"/>
      <c r="B74" s="93"/>
      <c r="C74" s="93"/>
      <c r="D74" s="421" t="s">
        <v>627</v>
      </c>
      <c r="E74" s="421"/>
      <c r="F74" s="421"/>
      <c r="G74" s="421"/>
      <c r="H74" s="421"/>
      <c r="I74" s="421"/>
      <c r="J74" s="93"/>
      <c r="K74" s="93"/>
      <c r="L74" s="93"/>
      <c r="M74" s="105"/>
    </row>
    <row r="75" spans="1:14" s="18" customFormat="1" ht="41.25" customHeight="1" x14ac:dyDescent="0.2">
      <c r="A75" s="48" t="s">
        <v>74</v>
      </c>
      <c r="B75" s="588" t="s">
        <v>807</v>
      </c>
      <c r="C75" s="589"/>
      <c r="D75" s="49" t="s">
        <v>648</v>
      </c>
      <c r="E75" s="727" t="s">
        <v>626</v>
      </c>
      <c r="F75" s="727"/>
      <c r="G75" s="49" t="s">
        <v>108</v>
      </c>
      <c r="H75" s="49" t="s">
        <v>491</v>
      </c>
      <c r="I75" s="49" t="s">
        <v>663</v>
      </c>
      <c r="J75" s="729" t="s">
        <v>664</v>
      </c>
      <c r="K75" s="576"/>
      <c r="L75" s="727" t="s">
        <v>769</v>
      </c>
      <c r="M75" s="728"/>
    </row>
    <row r="76" spans="1:14" customFormat="1" ht="12" customHeight="1" x14ac:dyDescent="0.2">
      <c r="A76" s="505"/>
      <c r="B76" s="718"/>
      <c r="C76" s="719"/>
      <c r="D76" s="560" t="str">
        <f>IF(AND(A76&lt;&gt;"",'General Project Information'!$D$27&lt;&gt;"",'General Project Information'!$D$39=""),Picklists!$AH$4,"")</f>
        <v/>
      </c>
      <c r="E76" s="708"/>
      <c r="F76" s="709"/>
      <c r="G76" s="706"/>
      <c r="H76" s="512"/>
      <c r="I76" s="704"/>
      <c r="J76" s="712" t="str">
        <f>IF(H76="","",IF(H76=0,"N/A",I76/(H76*3450)*43560))</f>
        <v/>
      </c>
      <c r="K76" s="713"/>
      <c r="L76" s="716"/>
      <c r="M76" s="717"/>
    </row>
    <row r="77" spans="1:14" customFormat="1" ht="12" customHeight="1" x14ac:dyDescent="0.2">
      <c r="A77" s="509"/>
      <c r="B77" s="718"/>
      <c r="C77" s="719"/>
      <c r="D77" s="561"/>
      <c r="E77" s="710"/>
      <c r="F77" s="711"/>
      <c r="G77" s="706"/>
      <c r="H77" s="513"/>
      <c r="I77" s="705"/>
      <c r="J77" s="714"/>
      <c r="K77" s="715"/>
      <c r="L77" s="716"/>
      <c r="M77" s="717"/>
    </row>
    <row r="78" spans="1:14" customFormat="1" ht="12" customHeight="1" x14ac:dyDescent="0.2">
      <c r="A78" s="505"/>
      <c r="B78" s="718"/>
      <c r="C78" s="719"/>
      <c r="D78" s="560" t="str">
        <f>IF(AND(A78&lt;&gt;"",'General Project Information'!$D$27&lt;&gt;"",'General Project Information'!$D$39=""),Picklists!$AH$4,"")</f>
        <v/>
      </c>
      <c r="E78" s="708"/>
      <c r="F78" s="709"/>
      <c r="G78" s="512"/>
      <c r="H78" s="512"/>
      <c r="I78" s="704"/>
      <c r="J78" s="712" t="str">
        <f>IF(H78="","",IF(H78=0,"N/A",I78/(H78*3450)*43560))</f>
        <v/>
      </c>
      <c r="K78" s="713"/>
      <c r="L78" s="716"/>
      <c r="M78" s="717"/>
    </row>
    <row r="79" spans="1:14" customFormat="1" ht="12" customHeight="1" x14ac:dyDescent="0.2">
      <c r="A79" s="509"/>
      <c r="B79" s="718"/>
      <c r="C79" s="719"/>
      <c r="D79" s="561"/>
      <c r="E79" s="710"/>
      <c r="F79" s="711"/>
      <c r="G79" s="513"/>
      <c r="H79" s="513"/>
      <c r="I79" s="705"/>
      <c r="J79" s="714"/>
      <c r="K79" s="715"/>
      <c r="L79" s="716"/>
      <c r="M79" s="717"/>
    </row>
    <row r="80" spans="1:14" customFormat="1" ht="12" customHeight="1" x14ac:dyDescent="0.2">
      <c r="A80" s="505"/>
      <c r="B80" s="718"/>
      <c r="C80" s="719"/>
      <c r="D80" s="560" t="str">
        <f>IF(AND(A80&lt;&gt;"",'General Project Information'!$D$27&lt;&gt;"",'General Project Information'!$D$39=""),Picklists!$AH$4,"")</f>
        <v/>
      </c>
      <c r="E80" s="708"/>
      <c r="F80" s="709"/>
      <c r="G80" s="706"/>
      <c r="H80" s="512"/>
      <c r="I80" s="704"/>
      <c r="J80" s="712" t="str">
        <f>IF(H80="","",IF(H80=0,"N/A",I80/(H80*3450)*43560))</f>
        <v/>
      </c>
      <c r="K80" s="713"/>
      <c r="L80" s="716"/>
      <c r="M80" s="717"/>
    </row>
    <row r="81" spans="1:13" ht="12" customHeight="1" x14ac:dyDescent="0.2">
      <c r="A81" s="509"/>
      <c r="B81" s="718"/>
      <c r="C81" s="719"/>
      <c r="D81" s="561"/>
      <c r="E81" s="710"/>
      <c r="F81" s="711"/>
      <c r="G81" s="706"/>
      <c r="H81" s="513"/>
      <c r="I81" s="705"/>
      <c r="J81" s="714"/>
      <c r="K81" s="715"/>
      <c r="L81" s="716"/>
      <c r="M81" s="717"/>
    </row>
    <row r="82" spans="1:13" ht="12" customHeight="1" x14ac:dyDescent="0.2">
      <c r="A82" s="505"/>
      <c r="B82" s="718"/>
      <c r="C82" s="719"/>
      <c r="D82" s="560" t="str">
        <f>IF(AND(A82&lt;&gt;"",'General Project Information'!$D$27&lt;&gt;"",'General Project Information'!$D$39=""),Picklists!$AH$4,"")</f>
        <v/>
      </c>
      <c r="E82" s="708"/>
      <c r="F82" s="709"/>
      <c r="G82" s="706"/>
      <c r="H82" s="512"/>
      <c r="I82" s="704"/>
      <c r="J82" s="712" t="str">
        <f>IF(H82="","",IF(H82=0,"N/A",I82/(H82*3450)*43560))</f>
        <v/>
      </c>
      <c r="K82" s="713"/>
      <c r="L82" s="716"/>
      <c r="M82" s="717"/>
    </row>
    <row r="83" spans="1:13" ht="12" customHeight="1" x14ac:dyDescent="0.2">
      <c r="A83" s="509"/>
      <c r="B83" s="718"/>
      <c r="C83" s="719"/>
      <c r="D83" s="561"/>
      <c r="E83" s="710"/>
      <c r="F83" s="711"/>
      <c r="G83" s="706"/>
      <c r="H83" s="513"/>
      <c r="I83" s="705"/>
      <c r="J83" s="714"/>
      <c r="K83" s="715"/>
      <c r="L83" s="716"/>
      <c r="M83" s="717"/>
    </row>
    <row r="84" spans="1:13" ht="12" customHeight="1" x14ac:dyDescent="0.2">
      <c r="A84" s="505"/>
      <c r="B84" s="718"/>
      <c r="C84" s="719"/>
      <c r="D84" s="560" t="str">
        <f>IF(AND(A84&lt;&gt;"",'General Project Information'!$D$27&lt;&gt;"",'General Project Information'!$D$39=""),Picklists!$AH$4,"")</f>
        <v/>
      </c>
      <c r="E84" s="708"/>
      <c r="F84" s="709"/>
      <c r="G84" s="706"/>
      <c r="H84" s="512"/>
      <c r="I84" s="704"/>
      <c r="J84" s="712" t="str">
        <f>IF(H84="","",IF(H84=0,"N/A",I84/(H84*3450)*43560))</f>
        <v/>
      </c>
      <c r="K84" s="713"/>
      <c r="L84" s="716"/>
      <c r="M84" s="717"/>
    </row>
    <row r="85" spans="1:13" ht="12" customHeight="1" x14ac:dyDescent="0.2">
      <c r="A85" s="509"/>
      <c r="B85" s="718"/>
      <c r="C85" s="719"/>
      <c r="D85" s="561"/>
      <c r="E85" s="710"/>
      <c r="F85" s="711"/>
      <c r="G85" s="706"/>
      <c r="H85" s="513"/>
      <c r="I85" s="705"/>
      <c r="J85" s="714"/>
      <c r="K85" s="715"/>
      <c r="L85" s="716"/>
      <c r="M85" s="717"/>
    </row>
    <row r="86" spans="1:13" ht="12" customHeight="1" x14ac:dyDescent="0.2">
      <c r="A86" s="505"/>
      <c r="B86" s="718"/>
      <c r="C86" s="719"/>
      <c r="D86" s="560" t="str">
        <f>IF(AND(A86&lt;&gt;"",'General Project Information'!$D$27&lt;&gt;"",'General Project Information'!$D$39=""),Picklists!$AH$4,"")</f>
        <v/>
      </c>
      <c r="E86" s="708"/>
      <c r="F86" s="709"/>
      <c r="G86" s="706"/>
      <c r="H86" s="512"/>
      <c r="I86" s="704"/>
      <c r="J86" s="712" t="str">
        <f>IF(H86="","",IF(H86=0,"N/A",I86/(H86*3450)*43560))</f>
        <v/>
      </c>
      <c r="K86" s="713"/>
      <c r="L86" s="716"/>
      <c r="M86" s="717"/>
    </row>
    <row r="87" spans="1:13" ht="12" customHeight="1" x14ac:dyDescent="0.2">
      <c r="A87" s="509"/>
      <c r="B87" s="718"/>
      <c r="C87" s="719"/>
      <c r="D87" s="561"/>
      <c r="E87" s="710"/>
      <c r="F87" s="711"/>
      <c r="G87" s="706"/>
      <c r="H87" s="513"/>
      <c r="I87" s="705"/>
      <c r="J87" s="714"/>
      <c r="K87" s="715"/>
      <c r="L87" s="716"/>
      <c r="M87" s="717"/>
    </row>
    <row r="88" spans="1:13" ht="12" customHeight="1" x14ac:dyDescent="0.2">
      <c r="A88" s="505"/>
      <c r="B88" s="718"/>
      <c r="C88" s="719"/>
      <c r="D88" s="560" t="str">
        <f>IF(AND(A88&lt;&gt;"",'General Project Information'!$D$27&lt;&gt;"",'General Project Information'!$D$39=""),Picklists!$AH$4,"")</f>
        <v/>
      </c>
      <c r="E88" s="708"/>
      <c r="F88" s="709"/>
      <c r="G88" s="706"/>
      <c r="H88" s="512"/>
      <c r="I88" s="704"/>
      <c r="J88" s="712" t="str">
        <f>IF(H88="","",IF(H88=0,"N/A",I88/(H88*3450)*43560))</f>
        <v/>
      </c>
      <c r="K88" s="713"/>
      <c r="L88" s="716"/>
      <c r="M88" s="717"/>
    </row>
    <row r="89" spans="1:13" s="3" customFormat="1" ht="12" customHeight="1" x14ac:dyDescent="0.2">
      <c r="A89" s="509"/>
      <c r="B89" s="718"/>
      <c r="C89" s="719"/>
      <c r="D89" s="561"/>
      <c r="E89" s="710"/>
      <c r="F89" s="711"/>
      <c r="G89" s="706"/>
      <c r="H89" s="513"/>
      <c r="I89" s="705"/>
      <c r="J89" s="714"/>
      <c r="K89" s="715"/>
      <c r="L89" s="716"/>
      <c r="M89" s="717"/>
    </row>
    <row r="90" spans="1:13" ht="12" customHeight="1" x14ac:dyDescent="0.2">
      <c r="A90" s="505"/>
      <c r="B90" s="718"/>
      <c r="C90" s="719"/>
      <c r="D90" s="560" t="str">
        <f>IF(AND(A90&lt;&gt;"",'General Project Information'!$D$27&lt;&gt;"",'General Project Information'!$D$39=""),Picklists!$AH$4,"")</f>
        <v/>
      </c>
      <c r="E90" s="708"/>
      <c r="F90" s="709"/>
      <c r="G90" s="706"/>
      <c r="H90" s="512"/>
      <c r="I90" s="704"/>
      <c r="J90" s="712" t="str">
        <f>IF(H90="","",IF(H90=0,"N/A",I90/(H90*3450)*43560))</f>
        <v/>
      </c>
      <c r="K90" s="713"/>
      <c r="L90" s="716"/>
      <c r="M90" s="717"/>
    </row>
    <row r="91" spans="1:13" ht="12" customHeight="1" x14ac:dyDescent="0.2">
      <c r="A91" s="509"/>
      <c r="B91" s="718"/>
      <c r="C91" s="719"/>
      <c r="D91" s="561"/>
      <c r="E91" s="710"/>
      <c r="F91" s="711"/>
      <c r="G91" s="706"/>
      <c r="H91" s="513"/>
      <c r="I91" s="705"/>
      <c r="J91" s="714"/>
      <c r="K91" s="715"/>
      <c r="L91" s="716"/>
      <c r="M91" s="717"/>
    </row>
    <row r="92" spans="1:13" ht="12" customHeight="1" x14ac:dyDescent="0.2">
      <c r="A92" s="505"/>
      <c r="B92" s="718"/>
      <c r="C92" s="719"/>
      <c r="D92" s="560" t="str">
        <f>IF(AND(A92&lt;&gt;"",'General Project Information'!$D$27&lt;&gt;"",'General Project Information'!$D$39=""),Picklists!$AH$4,"")</f>
        <v/>
      </c>
      <c r="E92" s="708"/>
      <c r="F92" s="709"/>
      <c r="G92" s="706"/>
      <c r="H92" s="512"/>
      <c r="I92" s="704"/>
      <c r="J92" s="712" t="str">
        <f>IF(H92="","",IF(H92=0,"N/A",I92/(H92*3450)*43560))</f>
        <v/>
      </c>
      <c r="K92" s="713"/>
      <c r="L92" s="716"/>
      <c r="M92" s="717"/>
    </row>
    <row r="93" spans="1:13" s="3" customFormat="1" ht="12" customHeight="1" x14ac:dyDescent="0.2">
      <c r="A93" s="509"/>
      <c r="B93" s="718"/>
      <c r="C93" s="719"/>
      <c r="D93" s="561"/>
      <c r="E93" s="710"/>
      <c r="F93" s="711"/>
      <c r="G93" s="706"/>
      <c r="H93" s="513"/>
      <c r="I93" s="705"/>
      <c r="J93" s="714"/>
      <c r="K93" s="715"/>
      <c r="L93" s="716"/>
      <c r="M93" s="717"/>
    </row>
    <row r="94" spans="1:13" ht="12" customHeight="1" x14ac:dyDescent="0.2">
      <c r="A94" s="505"/>
      <c r="B94" s="718"/>
      <c r="C94" s="719"/>
      <c r="D94" s="560" t="str">
        <f>IF(AND(A94&lt;&gt;"",'General Project Information'!$D$27&lt;&gt;"",'General Project Information'!$D$39=""),Picklists!$AH$4,"")</f>
        <v/>
      </c>
      <c r="E94" s="708"/>
      <c r="F94" s="709"/>
      <c r="G94" s="706"/>
      <c r="H94" s="512"/>
      <c r="I94" s="704"/>
      <c r="J94" s="712" t="str">
        <f>IF(H94="","",IF(H94=0,"N/A",I94/(H94*3450)*43560))</f>
        <v/>
      </c>
      <c r="K94" s="713"/>
      <c r="L94" s="716"/>
      <c r="M94" s="717"/>
    </row>
    <row r="95" spans="1:13" s="3" customFormat="1" ht="12" customHeight="1" x14ac:dyDescent="0.2">
      <c r="A95" s="509"/>
      <c r="B95" s="718"/>
      <c r="C95" s="719"/>
      <c r="D95" s="561"/>
      <c r="E95" s="710"/>
      <c r="F95" s="711"/>
      <c r="G95" s="706"/>
      <c r="H95" s="513"/>
      <c r="I95" s="705"/>
      <c r="J95" s="714"/>
      <c r="K95" s="715"/>
      <c r="L95" s="716"/>
      <c r="M95" s="717"/>
    </row>
    <row r="96" spans="1:13" customFormat="1" ht="12" customHeight="1" x14ac:dyDescent="0.2">
      <c r="A96" s="505"/>
      <c r="B96" s="718"/>
      <c r="C96" s="719"/>
      <c r="D96" s="560" t="str">
        <f>IF(AND(A96&lt;&gt;"",'General Project Information'!$D$27&lt;&gt;"",'General Project Information'!$D$39=""),Picklists!$AH$4,"")</f>
        <v/>
      </c>
      <c r="E96" s="708"/>
      <c r="F96" s="709"/>
      <c r="G96" s="706"/>
      <c r="H96" s="512"/>
      <c r="I96" s="704"/>
      <c r="J96" s="712" t="str">
        <f>IF(H96="","",IF(H96=0,"N/A",I96/(H96*3450)*43560))</f>
        <v/>
      </c>
      <c r="K96" s="713"/>
      <c r="L96" s="716"/>
      <c r="M96" s="717"/>
    </row>
    <row r="97" spans="1:13" ht="12" customHeight="1" x14ac:dyDescent="0.2">
      <c r="A97" s="509"/>
      <c r="B97" s="718"/>
      <c r="C97" s="719"/>
      <c r="D97" s="561"/>
      <c r="E97" s="710"/>
      <c r="F97" s="711"/>
      <c r="G97" s="706"/>
      <c r="H97" s="513"/>
      <c r="I97" s="705"/>
      <c r="J97" s="714"/>
      <c r="K97" s="715"/>
      <c r="L97" s="716"/>
      <c r="M97" s="717"/>
    </row>
    <row r="98" spans="1:13" ht="12" customHeight="1" x14ac:dyDescent="0.2">
      <c r="A98" s="505"/>
      <c r="B98" s="718"/>
      <c r="C98" s="719"/>
      <c r="D98" s="560" t="str">
        <f>IF(AND(A98&lt;&gt;"",'General Project Information'!$D$27&lt;&gt;"",'General Project Information'!$D$39=""),Picklists!$AH$4,"")</f>
        <v/>
      </c>
      <c r="E98" s="708"/>
      <c r="F98" s="709"/>
      <c r="G98" s="706"/>
      <c r="H98" s="512"/>
      <c r="I98" s="704"/>
      <c r="J98" s="712" t="str">
        <f>IF(H98="","",IF(H98=0,"N/A",I98/(H98*3450)*43560))</f>
        <v/>
      </c>
      <c r="K98" s="713"/>
      <c r="L98" s="716"/>
      <c r="M98" s="717"/>
    </row>
    <row r="99" spans="1:13" ht="12" customHeight="1" x14ac:dyDescent="0.2">
      <c r="A99" s="509"/>
      <c r="B99" s="718"/>
      <c r="C99" s="719"/>
      <c r="D99" s="561"/>
      <c r="E99" s="710"/>
      <c r="F99" s="711"/>
      <c r="G99" s="706"/>
      <c r="H99" s="513"/>
      <c r="I99" s="705"/>
      <c r="J99" s="714"/>
      <c r="K99" s="715"/>
      <c r="L99" s="716"/>
      <c r="M99" s="717"/>
    </row>
    <row r="100" spans="1:13" ht="12" customHeight="1" x14ac:dyDescent="0.2">
      <c r="A100" s="505"/>
      <c r="B100" s="718"/>
      <c r="C100" s="719"/>
      <c r="D100" s="560" t="str">
        <f>IF(AND(A100&lt;&gt;"",'General Project Information'!$D$27&lt;&gt;"",'General Project Information'!$D$39=""),Picklists!$AH$4,"")</f>
        <v/>
      </c>
      <c r="E100" s="708"/>
      <c r="F100" s="709"/>
      <c r="G100" s="706"/>
      <c r="H100" s="512"/>
      <c r="I100" s="704"/>
      <c r="J100" s="712" t="str">
        <f>IF(H100="","",IF(H100=0,"N/A",I100/(H100*3450)*43560))</f>
        <v/>
      </c>
      <c r="K100" s="713"/>
      <c r="L100" s="716"/>
      <c r="M100" s="717"/>
    </row>
    <row r="101" spans="1:13" ht="12" customHeight="1" x14ac:dyDescent="0.2">
      <c r="A101" s="509"/>
      <c r="B101" s="718"/>
      <c r="C101" s="719"/>
      <c r="D101" s="561"/>
      <c r="E101" s="710"/>
      <c r="F101" s="711"/>
      <c r="G101" s="706"/>
      <c r="H101" s="513"/>
      <c r="I101" s="705"/>
      <c r="J101" s="714"/>
      <c r="K101" s="715"/>
      <c r="L101" s="716"/>
      <c r="M101" s="717"/>
    </row>
    <row r="102" spans="1:13" ht="12" customHeight="1" x14ac:dyDescent="0.2">
      <c r="A102" s="505"/>
      <c r="B102" s="718"/>
      <c r="C102" s="719"/>
      <c r="D102" s="560" t="str">
        <f>IF(AND(A102&lt;&gt;"",'General Project Information'!$D$27&lt;&gt;"",'General Project Information'!$D$39=""),Picklists!$AH$4,"")</f>
        <v/>
      </c>
      <c r="E102" s="708"/>
      <c r="F102" s="709"/>
      <c r="G102" s="706"/>
      <c r="H102" s="512"/>
      <c r="I102" s="704"/>
      <c r="J102" s="712" t="str">
        <f>IF(H102="","",IF(H102=0,"N/A",I102/(H102*3450)*43560))</f>
        <v/>
      </c>
      <c r="K102" s="713"/>
      <c r="L102" s="716"/>
      <c r="M102" s="717"/>
    </row>
    <row r="103" spans="1:13" ht="12" customHeight="1" x14ac:dyDescent="0.2">
      <c r="A103" s="509"/>
      <c r="B103" s="718"/>
      <c r="C103" s="719"/>
      <c r="D103" s="561"/>
      <c r="E103" s="710"/>
      <c r="F103" s="711"/>
      <c r="G103" s="706"/>
      <c r="H103" s="513"/>
      <c r="I103" s="705"/>
      <c r="J103" s="714"/>
      <c r="K103" s="715"/>
      <c r="L103" s="716"/>
      <c r="M103" s="717"/>
    </row>
    <row r="104" spans="1:13" ht="12" customHeight="1" x14ac:dyDescent="0.2">
      <c r="A104" s="505"/>
      <c r="B104" s="718"/>
      <c r="C104" s="719"/>
      <c r="D104" s="560" t="str">
        <f>IF(AND(A104&lt;&gt;"",'General Project Information'!$D$27&lt;&gt;"",'General Project Information'!$D$39=""),Picklists!$AH$4,"")</f>
        <v/>
      </c>
      <c r="E104" s="708"/>
      <c r="F104" s="709"/>
      <c r="G104" s="706"/>
      <c r="H104" s="512"/>
      <c r="I104" s="704"/>
      <c r="J104" s="712" t="str">
        <f>IF(H104="","",IF(H104=0,"N/A",I104/(H104*3450)*43560))</f>
        <v/>
      </c>
      <c r="K104" s="713"/>
      <c r="L104" s="716"/>
      <c r="M104" s="717"/>
    </row>
    <row r="105" spans="1:13" ht="12" customHeight="1" x14ac:dyDescent="0.2">
      <c r="A105" s="509"/>
      <c r="B105" s="718"/>
      <c r="C105" s="719"/>
      <c r="D105" s="561"/>
      <c r="E105" s="710"/>
      <c r="F105" s="711"/>
      <c r="G105" s="706"/>
      <c r="H105" s="513"/>
      <c r="I105" s="705"/>
      <c r="J105" s="714"/>
      <c r="K105" s="715"/>
      <c r="L105" s="716"/>
      <c r="M105" s="717"/>
    </row>
    <row r="106" spans="1:13" ht="12" customHeight="1" x14ac:dyDescent="0.2">
      <c r="A106" s="505"/>
      <c r="B106" s="718"/>
      <c r="C106" s="719"/>
      <c r="D106" s="560" t="str">
        <f>IF(AND(A106&lt;&gt;"",'General Project Information'!$D$27&lt;&gt;"",'General Project Information'!$D$39=""),Picklists!$AH$4,"")</f>
        <v/>
      </c>
      <c r="E106" s="708"/>
      <c r="F106" s="709"/>
      <c r="G106" s="706"/>
      <c r="H106" s="512"/>
      <c r="I106" s="704"/>
      <c r="J106" s="712" t="str">
        <f>IF(H106="","",IF(H106=0,"N/A",I106/(H106*3450)*43560))</f>
        <v/>
      </c>
      <c r="K106" s="713"/>
      <c r="L106" s="716"/>
      <c r="M106" s="717"/>
    </row>
    <row r="107" spans="1:13" ht="12" customHeight="1" x14ac:dyDescent="0.2">
      <c r="A107" s="509"/>
      <c r="B107" s="718"/>
      <c r="C107" s="719"/>
      <c r="D107" s="561"/>
      <c r="E107" s="710"/>
      <c r="F107" s="711"/>
      <c r="G107" s="706"/>
      <c r="H107" s="513"/>
      <c r="I107" s="705"/>
      <c r="J107" s="714"/>
      <c r="K107" s="715"/>
      <c r="L107" s="716"/>
      <c r="M107" s="717"/>
    </row>
    <row r="108" spans="1:13" ht="12" customHeight="1" x14ac:dyDescent="0.2">
      <c r="A108" s="505"/>
      <c r="B108" s="718"/>
      <c r="C108" s="719"/>
      <c r="D108" s="560" t="str">
        <f>IF(AND(A108&lt;&gt;"",'General Project Information'!$D$27&lt;&gt;"",'General Project Information'!$D$39=""),Picklists!$AH$4,"")</f>
        <v/>
      </c>
      <c r="E108" s="708"/>
      <c r="F108" s="709"/>
      <c r="G108" s="706"/>
      <c r="H108" s="512"/>
      <c r="I108" s="704"/>
      <c r="J108" s="712" t="str">
        <f>IF(H108="","",IF(H108=0,"N/A",I108/(H108*3450)*43560))</f>
        <v/>
      </c>
      <c r="K108" s="713"/>
      <c r="L108" s="716"/>
      <c r="M108" s="717"/>
    </row>
    <row r="109" spans="1:13" ht="12" customHeight="1" x14ac:dyDescent="0.2">
      <c r="A109" s="509"/>
      <c r="B109" s="718"/>
      <c r="C109" s="719"/>
      <c r="D109" s="561"/>
      <c r="E109" s="710"/>
      <c r="F109" s="711"/>
      <c r="G109" s="706"/>
      <c r="H109" s="513"/>
      <c r="I109" s="705"/>
      <c r="J109" s="714"/>
      <c r="K109" s="715"/>
      <c r="L109" s="716"/>
      <c r="M109" s="717"/>
    </row>
    <row r="110" spans="1:13" ht="12" customHeight="1" x14ac:dyDescent="0.2">
      <c r="A110" s="505"/>
      <c r="B110" s="718"/>
      <c r="C110" s="719"/>
      <c r="D110" s="560" t="str">
        <f>IF(AND(A110&lt;&gt;"",'General Project Information'!$D$27&lt;&gt;"",'General Project Information'!$D$39=""),Picklists!$AH$4,"")</f>
        <v/>
      </c>
      <c r="E110" s="708"/>
      <c r="F110" s="709"/>
      <c r="G110" s="706"/>
      <c r="H110" s="512"/>
      <c r="I110" s="704"/>
      <c r="J110" s="712" t="str">
        <f>IF(H110="","",IF(H110=0,"N/A",I110/(H110*3450)*43560))</f>
        <v/>
      </c>
      <c r="K110" s="713"/>
      <c r="L110" s="716"/>
      <c r="M110" s="717"/>
    </row>
    <row r="111" spans="1:13" ht="12" customHeight="1" x14ac:dyDescent="0.2">
      <c r="A111" s="509"/>
      <c r="B111" s="718"/>
      <c r="C111" s="719"/>
      <c r="D111" s="561"/>
      <c r="E111" s="710"/>
      <c r="F111" s="711"/>
      <c r="G111" s="706"/>
      <c r="H111" s="513"/>
      <c r="I111" s="705"/>
      <c r="J111" s="714"/>
      <c r="K111" s="715"/>
      <c r="L111" s="716"/>
      <c r="M111" s="717"/>
    </row>
    <row r="112" spans="1:13" ht="12" customHeight="1" x14ac:dyDescent="0.2">
      <c r="A112" s="505"/>
      <c r="B112" s="718"/>
      <c r="C112" s="719"/>
      <c r="D112" s="560" t="str">
        <f>IF(AND(A112&lt;&gt;"",'General Project Information'!$D$27&lt;&gt;"",'General Project Information'!$D$39=""),Picklists!$AH$4,"")</f>
        <v/>
      </c>
      <c r="E112" s="708"/>
      <c r="F112" s="709"/>
      <c r="G112" s="706"/>
      <c r="H112" s="512"/>
      <c r="I112" s="704"/>
      <c r="J112" s="712" t="str">
        <f>IF(H112="","",IF(H112=0,"N/A",I112/(H112*3450)*43560))</f>
        <v/>
      </c>
      <c r="K112" s="713"/>
      <c r="L112" s="716"/>
      <c r="M112" s="717"/>
    </row>
    <row r="113" spans="1:18" s="3" customFormat="1" ht="12" customHeight="1" thickBot="1" x14ac:dyDescent="0.25">
      <c r="A113" s="568"/>
      <c r="B113" s="735"/>
      <c r="C113" s="736"/>
      <c r="D113" s="561"/>
      <c r="E113" s="724"/>
      <c r="F113" s="725"/>
      <c r="G113" s="707"/>
      <c r="H113" s="564"/>
      <c r="I113" s="720"/>
      <c r="J113" s="730"/>
      <c r="K113" s="731"/>
      <c r="L113" s="721"/>
      <c r="M113" s="722"/>
    </row>
    <row r="114" spans="1:18" customFormat="1" ht="15" customHeight="1" x14ac:dyDescent="0.2">
      <c r="A114" s="94"/>
      <c r="B114" s="95"/>
      <c r="C114" s="95"/>
      <c r="D114" s="636" t="s">
        <v>67</v>
      </c>
      <c r="E114" s="636"/>
      <c r="F114" s="636"/>
      <c r="G114" s="636"/>
      <c r="H114" s="636"/>
      <c r="I114" s="636"/>
      <c r="J114" s="95"/>
      <c r="K114" s="95"/>
      <c r="L114" s="95"/>
      <c r="M114" s="119"/>
    </row>
    <row r="115" spans="1:18" ht="12" customHeight="1" x14ac:dyDescent="0.2">
      <c r="A115" s="647"/>
      <c r="B115" s="648"/>
      <c r="C115" s="648"/>
      <c r="D115" s="648"/>
      <c r="E115" s="648"/>
      <c r="F115" s="648"/>
      <c r="G115" s="648"/>
      <c r="H115" s="648"/>
      <c r="I115" s="648"/>
      <c r="J115" s="648"/>
      <c r="K115" s="648"/>
      <c r="L115" s="648"/>
      <c r="M115" s="649"/>
      <c r="N115" s="7"/>
      <c r="O115" s="7"/>
      <c r="P115" s="10"/>
      <c r="R115" s="9"/>
    </row>
    <row r="116" spans="1:18" ht="12" customHeight="1" x14ac:dyDescent="0.2">
      <c r="A116" s="647"/>
      <c r="B116" s="648"/>
      <c r="C116" s="648"/>
      <c r="D116" s="648"/>
      <c r="E116" s="648"/>
      <c r="F116" s="648"/>
      <c r="G116" s="648"/>
      <c r="H116" s="648"/>
      <c r="I116" s="648"/>
      <c r="J116" s="648"/>
      <c r="K116" s="648"/>
      <c r="L116" s="648"/>
      <c r="M116" s="649"/>
      <c r="N116" s="7"/>
      <c r="O116" s="7"/>
      <c r="P116" s="10"/>
      <c r="R116" s="9"/>
    </row>
    <row r="117" spans="1:18" ht="12" customHeight="1" x14ac:dyDescent="0.2">
      <c r="A117" s="647"/>
      <c r="B117" s="648"/>
      <c r="C117" s="648"/>
      <c r="D117" s="648"/>
      <c r="E117" s="648"/>
      <c r="F117" s="648"/>
      <c r="G117" s="648"/>
      <c r="H117" s="648"/>
      <c r="I117" s="648"/>
      <c r="J117" s="648"/>
      <c r="K117" s="648"/>
      <c r="L117" s="648"/>
      <c r="M117" s="649"/>
      <c r="N117" s="7"/>
      <c r="O117" s="7"/>
      <c r="P117" s="10"/>
      <c r="R117" s="9"/>
    </row>
    <row r="118" spans="1:18" ht="12" customHeight="1" x14ac:dyDescent="0.2">
      <c r="A118" s="647"/>
      <c r="B118" s="648"/>
      <c r="C118" s="648"/>
      <c r="D118" s="648"/>
      <c r="E118" s="648"/>
      <c r="F118" s="648"/>
      <c r="G118" s="648"/>
      <c r="H118" s="648"/>
      <c r="I118" s="648"/>
      <c r="J118" s="648"/>
      <c r="K118" s="648"/>
      <c r="L118" s="648"/>
      <c r="M118" s="649"/>
      <c r="N118" s="7"/>
      <c r="O118" s="7"/>
      <c r="P118" s="10"/>
      <c r="R118" s="9"/>
    </row>
    <row r="119" spans="1:18" ht="12" customHeight="1" x14ac:dyDescent="0.2">
      <c r="A119" s="647"/>
      <c r="B119" s="648"/>
      <c r="C119" s="648"/>
      <c r="D119" s="648"/>
      <c r="E119" s="648"/>
      <c r="F119" s="648"/>
      <c r="G119" s="648"/>
      <c r="H119" s="648"/>
      <c r="I119" s="648"/>
      <c r="J119" s="648"/>
      <c r="K119" s="648"/>
      <c r="L119" s="648"/>
      <c r="M119" s="649"/>
      <c r="N119" s="7"/>
      <c r="O119" s="7"/>
      <c r="P119" s="10"/>
      <c r="R119" s="9"/>
    </row>
    <row r="120" spans="1:18" s="3" customFormat="1" ht="12" customHeight="1" x14ac:dyDescent="0.2">
      <c r="A120" s="647"/>
      <c r="B120" s="648"/>
      <c r="C120" s="648"/>
      <c r="D120" s="648"/>
      <c r="E120" s="648"/>
      <c r="F120" s="648"/>
      <c r="G120" s="648"/>
      <c r="H120" s="648"/>
      <c r="I120" s="648"/>
      <c r="J120" s="648"/>
      <c r="K120" s="648"/>
      <c r="L120" s="648"/>
      <c r="M120" s="649"/>
      <c r="N120" s="8"/>
      <c r="O120" s="8"/>
      <c r="P120" s="11"/>
      <c r="R120" s="9"/>
    </row>
    <row r="121" spans="1:18" ht="13.5" thickBot="1" x14ac:dyDescent="0.25">
      <c r="A121" s="650"/>
      <c r="B121" s="651"/>
      <c r="C121" s="651"/>
      <c r="D121" s="651"/>
      <c r="E121" s="651"/>
      <c r="F121" s="651"/>
      <c r="G121" s="651"/>
      <c r="H121" s="651"/>
      <c r="I121" s="651"/>
      <c r="J121" s="651"/>
      <c r="K121" s="651"/>
      <c r="L121" s="651"/>
      <c r="M121" s="652"/>
    </row>
    <row r="122" spans="1:18" ht="22.5" customHeight="1" x14ac:dyDescent="0.2">
      <c r="A122" s="88"/>
      <c r="B122" s="89"/>
      <c r="C122" s="89"/>
      <c r="D122" s="409" t="s">
        <v>57</v>
      </c>
      <c r="E122" s="409"/>
      <c r="F122" s="409"/>
      <c r="G122" s="409"/>
      <c r="H122" s="409"/>
      <c r="I122" s="409"/>
      <c r="J122" s="89"/>
      <c r="K122" s="89"/>
      <c r="L122" s="89"/>
      <c r="M122" s="101"/>
    </row>
    <row r="123" spans="1:18" ht="18.75" customHeight="1" x14ac:dyDescent="0.2">
      <c r="A123" s="90"/>
      <c r="B123" s="91"/>
      <c r="C123" s="91"/>
      <c r="D123" s="412" t="s">
        <v>58</v>
      </c>
      <c r="E123" s="412"/>
      <c r="F123" s="412"/>
      <c r="G123" s="412"/>
      <c r="H123" s="412"/>
      <c r="I123" s="412"/>
      <c r="J123" s="91"/>
      <c r="K123" s="91"/>
      <c r="L123" s="91"/>
      <c r="M123" s="102"/>
    </row>
    <row r="124" spans="1:18" ht="27" customHeight="1" thickBot="1" x14ac:dyDescent="0.25">
      <c r="A124" s="34" t="str">
        <f>'General Project Information'!$A$6</f>
        <v>(Version 2.08; Released April 2018)</v>
      </c>
      <c r="B124" s="35"/>
      <c r="C124" s="35"/>
      <c r="D124" s="414" t="s">
        <v>674</v>
      </c>
      <c r="E124" s="414"/>
      <c r="F124" s="414"/>
      <c r="G124" s="414"/>
      <c r="H124" s="414"/>
      <c r="I124" s="414"/>
      <c r="J124" s="35"/>
      <c r="K124" s="35"/>
      <c r="L124" s="35"/>
      <c r="M124" s="36"/>
      <c r="N124" s="2"/>
    </row>
    <row r="125" spans="1:18" x14ac:dyDescent="0.2">
      <c r="A125" s="687" t="s">
        <v>436</v>
      </c>
      <c r="B125" s="688"/>
      <c r="C125" s="32" t="str">
        <f>'General Project Information'!$C$7</f>
        <v>37673.3.GV3</v>
      </c>
      <c r="D125" s="32"/>
      <c r="E125" s="21" t="s">
        <v>438</v>
      </c>
      <c r="F125" s="32" t="str">
        <f>'General Project Information'!$E$7</f>
        <v>R-2721 A</v>
      </c>
      <c r="G125" s="21"/>
      <c r="H125" s="21" t="s">
        <v>0</v>
      </c>
      <c r="I125" s="32" t="str">
        <f>'General Project Information'!$H$7</f>
        <v xml:space="preserve">Wake       </v>
      </c>
      <c r="J125" s="22" t="s">
        <v>55</v>
      </c>
      <c r="K125" s="110" t="str">
        <f>IF(A128&lt;&gt;"",MAX(K73)+1,"")</f>
        <v/>
      </c>
      <c r="L125" s="98" t="s">
        <v>78</v>
      </c>
      <c r="M125" s="50">
        <f>'General Project Information'!$O$7</f>
        <v>10</v>
      </c>
    </row>
    <row r="126" spans="1:18" ht="17.25" customHeight="1" thickBot="1" x14ac:dyDescent="0.25">
      <c r="A126" s="92"/>
      <c r="B126" s="93"/>
      <c r="C126" s="93"/>
      <c r="D126" s="421" t="s">
        <v>627</v>
      </c>
      <c r="E126" s="421"/>
      <c r="F126" s="421"/>
      <c r="G126" s="421"/>
      <c r="H126" s="421"/>
      <c r="I126" s="421"/>
      <c r="J126" s="93"/>
      <c r="K126" s="93"/>
      <c r="L126" s="93"/>
      <c r="M126" s="105"/>
    </row>
    <row r="127" spans="1:18" s="18" customFormat="1" ht="41.25" customHeight="1" x14ac:dyDescent="0.2">
      <c r="A127" s="103" t="s">
        <v>74</v>
      </c>
      <c r="B127" s="588" t="s">
        <v>807</v>
      </c>
      <c r="C127" s="589"/>
      <c r="D127" s="49" t="s">
        <v>648</v>
      </c>
      <c r="E127" s="723" t="s">
        <v>626</v>
      </c>
      <c r="F127" s="723"/>
      <c r="G127" s="49" t="s">
        <v>108</v>
      </c>
      <c r="H127" s="49" t="s">
        <v>491</v>
      </c>
      <c r="I127" s="49" t="s">
        <v>663</v>
      </c>
      <c r="J127" s="729" t="s">
        <v>664</v>
      </c>
      <c r="K127" s="576"/>
      <c r="L127" s="727" t="s">
        <v>769</v>
      </c>
      <c r="M127" s="728"/>
    </row>
    <row r="128" spans="1:18" customFormat="1" ht="12" customHeight="1" x14ac:dyDescent="0.2">
      <c r="A128" s="505"/>
      <c r="B128" s="718"/>
      <c r="C128" s="719"/>
      <c r="D128" s="560" t="str">
        <f>IF(AND(A128&lt;&gt;"",'General Project Information'!$D$27&lt;&gt;"",'General Project Information'!$D$39=""),Picklists!$AH$4,"")</f>
        <v/>
      </c>
      <c r="E128" s="708"/>
      <c r="F128" s="709"/>
      <c r="G128" s="706"/>
      <c r="H128" s="512"/>
      <c r="I128" s="704"/>
      <c r="J128" s="712" t="str">
        <f>IF(H128="","",IF(H128=0,"N/A",I128/(H128*3450)*43560))</f>
        <v/>
      </c>
      <c r="K128" s="713"/>
      <c r="L128" s="716"/>
      <c r="M128" s="717"/>
    </row>
    <row r="129" spans="1:13" customFormat="1" ht="12" customHeight="1" x14ac:dyDescent="0.2">
      <c r="A129" s="509"/>
      <c r="B129" s="718"/>
      <c r="C129" s="719"/>
      <c r="D129" s="561"/>
      <c r="E129" s="710"/>
      <c r="F129" s="711"/>
      <c r="G129" s="706"/>
      <c r="H129" s="513"/>
      <c r="I129" s="705"/>
      <c r="J129" s="714"/>
      <c r="K129" s="715"/>
      <c r="L129" s="716"/>
      <c r="M129" s="717"/>
    </row>
    <row r="130" spans="1:13" customFormat="1" ht="12" customHeight="1" x14ac:dyDescent="0.2">
      <c r="A130" s="505"/>
      <c r="B130" s="718"/>
      <c r="C130" s="719"/>
      <c r="D130" s="560" t="str">
        <f>IF(AND(A130&lt;&gt;"",'General Project Information'!$D$27&lt;&gt;"",'General Project Information'!$D$39=""),Picklists!$AH$4,"")</f>
        <v/>
      </c>
      <c r="E130" s="708"/>
      <c r="F130" s="709"/>
      <c r="G130" s="512"/>
      <c r="H130" s="512"/>
      <c r="I130" s="704"/>
      <c r="J130" s="712" t="str">
        <f>IF(H130="","",IF(H130=0,"N/A",I130/(H130*3450)*43560))</f>
        <v/>
      </c>
      <c r="K130" s="713"/>
      <c r="L130" s="716"/>
      <c r="M130" s="717"/>
    </row>
    <row r="131" spans="1:13" customFormat="1" ht="12" customHeight="1" x14ac:dyDescent="0.2">
      <c r="A131" s="509"/>
      <c r="B131" s="718"/>
      <c r="C131" s="719"/>
      <c r="D131" s="561"/>
      <c r="E131" s="710"/>
      <c r="F131" s="711"/>
      <c r="G131" s="513"/>
      <c r="H131" s="513"/>
      <c r="I131" s="705"/>
      <c r="J131" s="714"/>
      <c r="K131" s="715"/>
      <c r="L131" s="716"/>
      <c r="M131" s="717"/>
    </row>
    <row r="132" spans="1:13" customFormat="1" ht="12" customHeight="1" x14ac:dyDescent="0.2">
      <c r="A132" s="505"/>
      <c r="B132" s="718"/>
      <c r="C132" s="719"/>
      <c r="D132" s="560" t="str">
        <f>IF(AND(A132&lt;&gt;"",'General Project Information'!$D$27&lt;&gt;"",'General Project Information'!$D$39=""),Picklists!$AH$4,"")</f>
        <v/>
      </c>
      <c r="E132" s="708"/>
      <c r="F132" s="709"/>
      <c r="G132" s="706"/>
      <c r="H132" s="512"/>
      <c r="I132" s="704"/>
      <c r="J132" s="712" t="str">
        <f>IF(H132="","",IF(H132=0,"N/A",I132/(H132*3450)*43560))</f>
        <v/>
      </c>
      <c r="K132" s="713"/>
      <c r="L132" s="716"/>
      <c r="M132" s="717"/>
    </row>
    <row r="133" spans="1:13" ht="12" customHeight="1" x14ac:dyDescent="0.2">
      <c r="A133" s="509"/>
      <c r="B133" s="718"/>
      <c r="C133" s="719"/>
      <c r="D133" s="561"/>
      <c r="E133" s="710"/>
      <c r="F133" s="711"/>
      <c r="G133" s="706"/>
      <c r="H133" s="513"/>
      <c r="I133" s="705"/>
      <c r="J133" s="714"/>
      <c r="K133" s="715"/>
      <c r="L133" s="716"/>
      <c r="M133" s="717"/>
    </row>
    <row r="134" spans="1:13" ht="12" customHeight="1" x14ac:dyDescent="0.2">
      <c r="A134" s="505"/>
      <c r="B134" s="718"/>
      <c r="C134" s="719"/>
      <c r="D134" s="560" t="str">
        <f>IF(AND(A134&lt;&gt;"",'General Project Information'!$D$27&lt;&gt;"",'General Project Information'!$D$39=""),Picklists!$AH$4,"")</f>
        <v/>
      </c>
      <c r="E134" s="708"/>
      <c r="F134" s="709"/>
      <c r="G134" s="706"/>
      <c r="H134" s="512"/>
      <c r="I134" s="704"/>
      <c r="J134" s="712" t="str">
        <f>IF(H134="","",IF(H134=0,"N/A",I134/(H134*3450)*43560))</f>
        <v/>
      </c>
      <c r="K134" s="713"/>
      <c r="L134" s="716"/>
      <c r="M134" s="717"/>
    </row>
    <row r="135" spans="1:13" ht="12" customHeight="1" x14ac:dyDescent="0.2">
      <c r="A135" s="509"/>
      <c r="B135" s="718"/>
      <c r="C135" s="719"/>
      <c r="D135" s="561"/>
      <c r="E135" s="710"/>
      <c r="F135" s="711"/>
      <c r="G135" s="706"/>
      <c r="H135" s="513"/>
      <c r="I135" s="705"/>
      <c r="J135" s="714"/>
      <c r="K135" s="715"/>
      <c r="L135" s="716"/>
      <c r="M135" s="717"/>
    </row>
    <row r="136" spans="1:13" ht="12" customHeight="1" x14ac:dyDescent="0.2">
      <c r="A136" s="505"/>
      <c r="B136" s="718"/>
      <c r="C136" s="719"/>
      <c r="D136" s="560" t="str">
        <f>IF(AND(A136&lt;&gt;"",'General Project Information'!$D$27&lt;&gt;"",'General Project Information'!$D$39=""),Picklists!$AH$4,"")</f>
        <v/>
      </c>
      <c r="E136" s="708"/>
      <c r="F136" s="709"/>
      <c r="G136" s="706"/>
      <c r="H136" s="512"/>
      <c r="I136" s="704"/>
      <c r="J136" s="712" t="str">
        <f>IF(H136="","",IF(H136=0,"N/A",I136/(H136*3450)*43560))</f>
        <v/>
      </c>
      <c r="K136" s="713"/>
      <c r="L136" s="716"/>
      <c r="M136" s="717"/>
    </row>
    <row r="137" spans="1:13" s="3" customFormat="1" ht="12" customHeight="1" x14ac:dyDescent="0.2">
      <c r="A137" s="509"/>
      <c r="B137" s="718"/>
      <c r="C137" s="719"/>
      <c r="D137" s="561"/>
      <c r="E137" s="710"/>
      <c r="F137" s="711"/>
      <c r="G137" s="706"/>
      <c r="H137" s="513"/>
      <c r="I137" s="705"/>
      <c r="J137" s="714"/>
      <c r="K137" s="715"/>
      <c r="L137" s="716"/>
      <c r="M137" s="717"/>
    </row>
    <row r="138" spans="1:13" ht="12" customHeight="1" x14ac:dyDescent="0.2">
      <c r="A138" s="505"/>
      <c r="B138" s="718"/>
      <c r="C138" s="719"/>
      <c r="D138" s="560" t="str">
        <f>IF(AND(A138&lt;&gt;"",'General Project Information'!$D$27&lt;&gt;"",'General Project Information'!$D$39=""),Picklists!$AH$4,"")</f>
        <v/>
      </c>
      <c r="E138" s="708"/>
      <c r="F138" s="709"/>
      <c r="G138" s="706"/>
      <c r="H138" s="512"/>
      <c r="I138" s="704"/>
      <c r="J138" s="712" t="str">
        <f>IF(H138="","",IF(H138=0,"N/A",I138/(H138*3450)*43560))</f>
        <v/>
      </c>
      <c r="K138" s="713"/>
      <c r="L138" s="716"/>
      <c r="M138" s="717"/>
    </row>
    <row r="139" spans="1:13" ht="12" customHeight="1" x14ac:dyDescent="0.2">
      <c r="A139" s="509"/>
      <c r="B139" s="718"/>
      <c r="C139" s="719"/>
      <c r="D139" s="561"/>
      <c r="E139" s="710"/>
      <c r="F139" s="711"/>
      <c r="G139" s="706"/>
      <c r="H139" s="513"/>
      <c r="I139" s="705"/>
      <c r="J139" s="714"/>
      <c r="K139" s="715"/>
      <c r="L139" s="716"/>
      <c r="M139" s="717"/>
    </row>
    <row r="140" spans="1:13" ht="12" customHeight="1" x14ac:dyDescent="0.2">
      <c r="A140" s="505"/>
      <c r="B140" s="718"/>
      <c r="C140" s="719"/>
      <c r="D140" s="560" t="str">
        <f>IF(AND(A140&lt;&gt;"",'General Project Information'!$D$27&lt;&gt;"",'General Project Information'!$D$39=""),Picklists!$AH$4,"")</f>
        <v/>
      </c>
      <c r="E140" s="708"/>
      <c r="F140" s="709"/>
      <c r="G140" s="706"/>
      <c r="H140" s="512"/>
      <c r="I140" s="704"/>
      <c r="J140" s="712" t="str">
        <f>IF(H140="","",IF(H140=0,"N/A",I140/(H140*3450)*43560))</f>
        <v/>
      </c>
      <c r="K140" s="713"/>
      <c r="L140" s="716"/>
      <c r="M140" s="717"/>
    </row>
    <row r="141" spans="1:13" s="3" customFormat="1" ht="12" customHeight="1" x14ac:dyDescent="0.2">
      <c r="A141" s="509"/>
      <c r="B141" s="718"/>
      <c r="C141" s="719"/>
      <c r="D141" s="561"/>
      <c r="E141" s="710"/>
      <c r="F141" s="711"/>
      <c r="G141" s="706"/>
      <c r="H141" s="513"/>
      <c r="I141" s="705"/>
      <c r="J141" s="714"/>
      <c r="K141" s="715"/>
      <c r="L141" s="716"/>
      <c r="M141" s="717"/>
    </row>
    <row r="142" spans="1:13" ht="12" customHeight="1" x14ac:dyDescent="0.2">
      <c r="A142" s="505"/>
      <c r="B142" s="718"/>
      <c r="C142" s="719"/>
      <c r="D142" s="560" t="str">
        <f>IF(AND(A142&lt;&gt;"",'General Project Information'!$D$27&lt;&gt;"",'General Project Information'!$D$39=""),Picklists!$AH$4,"")</f>
        <v/>
      </c>
      <c r="E142" s="708"/>
      <c r="F142" s="709"/>
      <c r="G142" s="706"/>
      <c r="H142" s="512"/>
      <c r="I142" s="704"/>
      <c r="J142" s="712" t="str">
        <f>IF(H142="","",IF(H142=0,"N/A",I142/(H142*3450)*43560))</f>
        <v/>
      </c>
      <c r="K142" s="713"/>
      <c r="L142" s="716"/>
      <c r="M142" s="717"/>
    </row>
    <row r="143" spans="1:13" ht="12" customHeight="1" x14ac:dyDescent="0.2">
      <c r="A143" s="509"/>
      <c r="B143" s="718"/>
      <c r="C143" s="719"/>
      <c r="D143" s="561"/>
      <c r="E143" s="710"/>
      <c r="F143" s="711"/>
      <c r="G143" s="706"/>
      <c r="H143" s="513"/>
      <c r="I143" s="705"/>
      <c r="J143" s="714"/>
      <c r="K143" s="715"/>
      <c r="L143" s="716"/>
      <c r="M143" s="717"/>
    </row>
    <row r="144" spans="1:13" ht="12" customHeight="1" x14ac:dyDescent="0.2">
      <c r="A144" s="505"/>
      <c r="B144" s="718"/>
      <c r="C144" s="719"/>
      <c r="D144" s="560" t="str">
        <f>IF(AND(A144&lt;&gt;"",'General Project Information'!$D$27&lt;&gt;"",'General Project Information'!$D$39=""),Picklists!$AH$4,"")</f>
        <v/>
      </c>
      <c r="E144" s="708"/>
      <c r="F144" s="709"/>
      <c r="G144" s="706"/>
      <c r="H144" s="512"/>
      <c r="I144" s="704"/>
      <c r="J144" s="712" t="str">
        <f>IF(H144="","",IF(H144=0,"N/A",I144/(H144*3450)*43560))</f>
        <v/>
      </c>
      <c r="K144" s="713"/>
      <c r="L144" s="716"/>
      <c r="M144" s="717"/>
    </row>
    <row r="145" spans="1:13" s="3" customFormat="1" ht="12" customHeight="1" x14ac:dyDescent="0.2">
      <c r="A145" s="509"/>
      <c r="B145" s="718"/>
      <c r="C145" s="719"/>
      <c r="D145" s="561"/>
      <c r="E145" s="710"/>
      <c r="F145" s="711"/>
      <c r="G145" s="706"/>
      <c r="H145" s="513"/>
      <c r="I145" s="705"/>
      <c r="J145" s="714"/>
      <c r="K145" s="715"/>
      <c r="L145" s="716"/>
      <c r="M145" s="717"/>
    </row>
    <row r="146" spans="1:13" ht="12" customHeight="1" x14ac:dyDescent="0.2">
      <c r="A146" s="505"/>
      <c r="B146" s="718"/>
      <c r="C146" s="719"/>
      <c r="D146" s="560" t="str">
        <f>IF(AND(A146&lt;&gt;"",'General Project Information'!$D$27&lt;&gt;"",'General Project Information'!$D$39=""),Picklists!$AH$4,"")</f>
        <v/>
      </c>
      <c r="E146" s="708"/>
      <c r="F146" s="709"/>
      <c r="G146" s="706"/>
      <c r="H146" s="512"/>
      <c r="I146" s="704"/>
      <c r="J146" s="712" t="str">
        <f>IF(H146="","",IF(H146=0,"N/A",I146/(H146*3450)*43560))</f>
        <v/>
      </c>
      <c r="K146" s="713"/>
      <c r="L146" s="716"/>
      <c r="M146" s="717"/>
    </row>
    <row r="147" spans="1:13" s="3" customFormat="1" ht="12" customHeight="1" x14ac:dyDescent="0.2">
      <c r="A147" s="509"/>
      <c r="B147" s="718"/>
      <c r="C147" s="719"/>
      <c r="D147" s="561"/>
      <c r="E147" s="710"/>
      <c r="F147" s="711"/>
      <c r="G147" s="706"/>
      <c r="H147" s="513"/>
      <c r="I147" s="705"/>
      <c r="J147" s="714"/>
      <c r="K147" s="715"/>
      <c r="L147" s="716"/>
      <c r="M147" s="717"/>
    </row>
    <row r="148" spans="1:13" ht="12" customHeight="1" x14ac:dyDescent="0.2">
      <c r="A148" s="505"/>
      <c r="B148" s="718"/>
      <c r="C148" s="719"/>
      <c r="D148" s="560" t="str">
        <f>IF(AND(A148&lt;&gt;"",'General Project Information'!$D$27&lt;&gt;"",'General Project Information'!$D$39=""),Picklists!$AH$4,"")</f>
        <v/>
      </c>
      <c r="E148" s="708"/>
      <c r="F148" s="709"/>
      <c r="G148" s="706"/>
      <c r="H148" s="512"/>
      <c r="I148" s="704"/>
      <c r="J148" s="712" t="str">
        <f>IF(H148="","",IF(H148=0,"N/A",I148/(H148*3450)*43560))</f>
        <v/>
      </c>
      <c r="K148" s="713"/>
      <c r="L148" s="716"/>
      <c r="M148" s="717"/>
    </row>
    <row r="149" spans="1:13" ht="12" customHeight="1" x14ac:dyDescent="0.2">
      <c r="A149" s="509"/>
      <c r="B149" s="718"/>
      <c r="C149" s="719"/>
      <c r="D149" s="561"/>
      <c r="E149" s="710"/>
      <c r="F149" s="711"/>
      <c r="G149" s="706"/>
      <c r="H149" s="513"/>
      <c r="I149" s="705"/>
      <c r="J149" s="714"/>
      <c r="K149" s="715"/>
      <c r="L149" s="716"/>
      <c r="M149" s="717"/>
    </row>
    <row r="150" spans="1:13" ht="12" customHeight="1" x14ac:dyDescent="0.2">
      <c r="A150" s="505"/>
      <c r="B150" s="718"/>
      <c r="C150" s="719"/>
      <c r="D150" s="560" t="str">
        <f>IF(AND(A150&lt;&gt;"",'General Project Information'!$D$27&lt;&gt;"",'General Project Information'!$D$39=""),Picklists!$AH$4,"")</f>
        <v/>
      </c>
      <c r="E150" s="708"/>
      <c r="F150" s="709"/>
      <c r="G150" s="706"/>
      <c r="H150" s="512"/>
      <c r="I150" s="704"/>
      <c r="J150" s="712" t="str">
        <f>IF(H150="","",IF(H150=0,"N/A",I150/(H150*3450)*43560))</f>
        <v/>
      </c>
      <c r="K150" s="713"/>
      <c r="L150" s="716"/>
      <c r="M150" s="717"/>
    </row>
    <row r="151" spans="1:13" s="3" customFormat="1" ht="12" customHeight="1" x14ac:dyDescent="0.2">
      <c r="A151" s="509"/>
      <c r="B151" s="718"/>
      <c r="C151" s="719"/>
      <c r="D151" s="561"/>
      <c r="E151" s="710"/>
      <c r="F151" s="711"/>
      <c r="G151" s="706"/>
      <c r="H151" s="513"/>
      <c r="I151" s="705"/>
      <c r="J151" s="714"/>
      <c r="K151" s="715"/>
      <c r="L151" s="716"/>
      <c r="M151" s="717"/>
    </row>
    <row r="152" spans="1:13" ht="12" customHeight="1" x14ac:dyDescent="0.2">
      <c r="A152" s="505"/>
      <c r="B152" s="718"/>
      <c r="C152" s="719"/>
      <c r="D152" s="560" t="str">
        <f>IF(AND(A152&lt;&gt;"",'General Project Information'!$D$27&lt;&gt;"",'General Project Information'!$D$39=""),Picklists!$AH$4,"")</f>
        <v/>
      </c>
      <c r="E152" s="708"/>
      <c r="F152" s="709"/>
      <c r="G152" s="706"/>
      <c r="H152" s="512"/>
      <c r="I152" s="704"/>
      <c r="J152" s="712" t="str">
        <f>IF(H152="","",IF(H152=0,"N/A",I152/(H152*3450)*43560))</f>
        <v/>
      </c>
      <c r="K152" s="713"/>
      <c r="L152" s="716"/>
      <c r="M152" s="717"/>
    </row>
    <row r="153" spans="1:13" ht="12" customHeight="1" x14ac:dyDescent="0.2">
      <c r="A153" s="509"/>
      <c r="B153" s="718"/>
      <c r="C153" s="719"/>
      <c r="D153" s="561"/>
      <c r="E153" s="710"/>
      <c r="F153" s="711"/>
      <c r="G153" s="706"/>
      <c r="H153" s="513"/>
      <c r="I153" s="705"/>
      <c r="J153" s="714"/>
      <c r="K153" s="715"/>
      <c r="L153" s="716"/>
      <c r="M153" s="717"/>
    </row>
    <row r="154" spans="1:13" ht="12" customHeight="1" x14ac:dyDescent="0.2">
      <c r="A154" s="505"/>
      <c r="B154" s="718"/>
      <c r="C154" s="719"/>
      <c r="D154" s="560" t="str">
        <f>IF(AND(A154&lt;&gt;"",'General Project Information'!$D$27&lt;&gt;"",'General Project Information'!$D$39=""),Picklists!$AH$4,"")</f>
        <v/>
      </c>
      <c r="E154" s="708"/>
      <c r="F154" s="709"/>
      <c r="G154" s="706"/>
      <c r="H154" s="512"/>
      <c r="I154" s="704"/>
      <c r="J154" s="712" t="str">
        <f>IF(H154="","",IF(H154=0,"N/A",I154/(H154*3450)*43560))</f>
        <v/>
      </c>
      <c r="K154" s="713"/>
      <c r="L154" s="716"/>
      <c r="M154" s="717"/>
    </row>
    <row r="155" spans="1:13" s="3" customFormat="1" ht="12" customHeight="1" x14ac:dyDescent="0.2">
      <c r="A155" s="509"/>
      <c r="B155" s="718"/>
      <c r="C155" s="719"/>
      <c r="D155" s="561"/>
      <c r="E155" s="710"/>
      <c r="F155" s="711"/>
      <c r="G155" s="706"/>
      <c r="H155" s="513"/>
      <c r="I155" s="705"/>
      <c r="J155" s="714"/>
      <c r="K155" s="715"/>
      <c r="L155" s="716"/>
      <c r="M155" s="717"/>
    </row>
    <row r="156" spans="1:13" ht="12" customHeight="1" x14ac:dyDescent="0.2">
      <c r="A156" s="505"/>
      <c r="B156" s="718"/>
      <c r="C156" s="719"/>
      <c r="D156" s="560" t="str">
        <f>IF(AND(A156&lt;&gt;"",'General Project Information'!$D$27&lt;&gt;"",'General Project Information'!$D$39=""),Picklists!$AH$4,"")</f>
        <v/>
      </c>
      <c r="E156" s="708"/>
      <c r="F156" s="709"/>
      <c r="G156" s="706"/>
      <c r="H156" s="512"/>
      <c r="I156" s="704"/>
      <c r="J156" s="712" t="str">
        <f>IF(H156="","",IF(H156=0,"N/A",I156/(H156*3450)*43560))</f>
        <v/>
      </c>
      <c r="K156" s="713"/>
      <c r="L156" s="716"/>
      <c r="M156" s="717"/>
    </row>
    <row r="157" spans="1:13" ht="12" customHeight="1" x14ac:dyDescent="0.2">
      <c r="A157" s="509"/>
      <c r="B157" s="718"/>
      <c r="C157" s="719"/>
      <c r="D157" s="561"/>
      <c r="E157" s="710"/>
      <c r="F157" s="711"/>
      <c r="G157" s="706"/>
      <c r="H157" s="513"/>
      <c r="I157" s="705"/>
      <c r="J157" s="714"/>
      <c r="K157" s="715"/>
      <c r="L157" s="716"/>
      <c r="M157" s="717"/>
    </row>
    <row r="158" spans="1:13" ht="12" customHeight="1" x14ac:dyDescent="0.2">
      <c r="A158" s="505"/>
      <c r="B158" s="718"/>
      <c r="C158" s="719"/>
      <c r="D158" s="560" t="str">
        <f>IF(AND(A158&lt;&gt;"",'General Project Information'!$D$27&lt;&gt;"",'General Project Information'!$D$39=""),Picklists!$AH$4,"")</f>
        <v/>
      </c>
      <c r="E158" s="708"/>
      <c r="F158" s="709"/>
      <c r="G158" s="706"/>
      <c r="H158" s="512"/>
      <c r="I158" s="704"/>
      <c r="J158" s="712" t="str">
        <f>IF(H158="","",IF(H158=0,"N/A",I158/(H158*3450)*43560))</f>
        <v/>
      </c>
      <c r="K158" s="713"/>
      <c r="L158" s="716"/>
      <c r="M158" s="717"/>
    </row>
    <row r="159" spans="1:13" ht="12" customHeight="1" x14ac:dyDescent="0.2">
      <c r="A159" s="509"/>
      <c r="B159" s="718"/>
      <c r="C159" s="719"/>
      <c r="D159" s="561"/>
      <c r="E159" s="710"/>
      <c r="F159" s="711"/>
      <c r="G159" s="706"/>
      <c r="H159" s="513"/>
      <c r="I159" s="705"/>
      <c r="J159" s="714"/>
      <c r="K159" s="715"/>
      <c r="L159" s="716"/>
      <c r="M159" s="717"/>
    </row>
    <row r="160" spans="1:13" ht="12" customHeight="1" x14ac:dyDescent="0.2">
      <c r="A160" s="505"/>
      <c r="B160" s="718"/>
      <c r="C160" s="719"/>
      <c r="D160" s="560" t="str">
        <f>IF(AND(A160&lt;&gt;"",'General Project Information'!$D$27&lt;&gt;"",'General Project Information'!$D$39=""),Picklists!$AH$4,"")</f>
        <v/>
      </c>
      <c r="E160" s="708"/>
      <c r="F160" s="709"/>
      <c r="G160" s="706"/>
      <c r="H160" s="512"/>
      <c r="I160" s="704"/>
      <c r="J160" s="712" t="str">
        <f>IF(H160="","",IF(H160=0,"N/A",I160/(H160*3450)*43560))</f>
        <v/>
      </c>
      <c r="K160" s="713"/>
      <c r="L160" s="716"/>
      <c r="M160" s="717"/>
    </row>
    <row r="161" spans="1:18" ht="12" customHeight="1" x14ac:dyDescent="0.2">
      <c r="A161" s="509"/>
      <c r="B161" s="718"/>
      <c r="C161" s="719"/>
      <c r="D161" s="561"/>
      <c r="E161" s="710"/>
      <c r="F161" s="711"/>
      <c r="G161" s="706"/>
      <c r="H161" s="513"/>
      <c r="I161" s="705"/>
      <c r="J161" s="714"/>
      <c r="K161" s="715"/>
      <c r="L161" s="716"/>
      <c r="M161" s="717"/>
    </row>
    <row r="162" spans="1:18" ht="12" customHeight="1" x14ac:dyDescent="0.2">
      <c r="A162" s="505"/>
      <c r="B162" s="718"/>
      <c r="C162" s="719"/>
      <c r="D162" s="560" t="str">
        <f>IF(AND(A162&lt;&gt;"",'General Project Information'!$D$27&lt;&gt;"",'General Project Information'!$D$39=""),Picklists!$AH$4,"")</f>
        <v/>
      </c>
      <c r="E162" s="708"/>
      <c r="F162" s="709"/>
      <c r="G162" s="706"/>
      <c r="H162" s="512"/>
      <c r="I162" s="704"/>
      <c r="J162" s="712" t="str">
        <f>IF(H162="","",IF(H162=0,"N/A",I162/(H162*3450)*43560))</f>
        <v/>
      </c>
      <c r="K162" s="713"/>
      <c r="L162" s="716"/>
      <c r="M162" s="717"/>
    </row>
    <row r="163" spans="1:18" ht="12" customHeight="1" x14ac:dyDescent="0.2">
      <c r="A163" s="509"/>
      <c r="B163" s="718"/>
      <c r="C163" s="719"/>
      <c r="D163" s="561"/>
      <c r="E163" s="710"/>
      <c r="F163" s="711"/>
      <c r="G163" s="706"/>
      <c r="H163" s="513"/>
      <c r="I163" s="705"/>
      <c r="J163" s="714"/>
      <c r="K163" s="715"/>
      <c r="L163" s="716"/>
      <c r="M163" s="717"/>
    </row>
    <row r="164" spans="1:18" ht="12" customHeight="1" x14ac:dyDescent="0.2">
      <c r="A164" s="505"/>
      <c r="B164" s="718"/>
      <c r="C164" s="719"/>
      <c r="D164" s="560" t="str">
        <f>IF(AND(A164&lt;&gt;"",'General Project Information'!$D$27&lt;&gt;"",'General Project Information'!$D$39=""),Picklists!$AH$4,"")</f>
        <v/>
      </c>
      <c r="E164" s="708"/>
      <c r="F164" s="709"/>
      <c r="G164" s="706"/>
      <c r="H164" s="512"/>
      <c r="I164" s="704"/>
      <c r="J164" s="712" t="str">
        <f>IF(H164="","",IF(H164=0,"N/A",I164/(H164*3450)*43560))</f>
        <v/>
      </c>
      <c r="K164" s="713"/>
      <c r="L164" s="716"/>
      <c r="M164" s="717"/>
    </row>
    <row r="165" spans="1:18" s="3" customFormat="1" ht="12" customHeight="1" thickBot="1" x14ac:dyDescent="0.25">
      <c r="A165" s="726"/>
      <c r="B165" s="718"/>
      <c r="C165" s="719"/>
      <c r="D165" s="561"/>
      <c r="E165" s="724"/>
      <c r="F165" s="725"/>
      <c r="G165" s="707"/>
      <c r="H165" s="564"/>
      <c r="I165" s="720"/>
      <c r="J165" s="730"/>
      <c r="K165" s="731"/>
      <c r="L165" s="721"/>
      <c r="M165" s="722"/>
    </row>
    <row r="166" spans="1:18" customFormat="1" ht="15" customHeight="1" x14ac:dyDescent="0.2">
      <c r="A166" s="94"/>
      <c r="B166" s="95"/>
      <c r="C166" s="95"/>
      <c r="D166" s="636" t="s">
        <v>67</v>
      </c>
      <c r="E166" s="636"/>
      <c r="F166" s="636"/>
      <c r="G166" s="636"/>
      <c r="H166" s="636"/>
      <c r="I166" s="636"/>
      <c r="J166" s="95"/>
      <c r="K166" s="95"/>
      <c r="L166" s="95"/>
      <c r="M166" s="119"/>
    </row>
    <row r="167" spans="1:18" ht="12" customHeight="1" x14ac:dyDescent="0.2">
      <c r="A167" s="644"/>
      <c r="B167" s="645"/>
      <c r="C167" s="645"/>
      <c r="D167" s="645"/>
      <c r="E167" s="645"/>
      <c r="F167" s="645"/>
      <c r="G167" s="645"/>
      <c r="H167" s="645"/>
      <c r="I167" s="645"/>
      <c r="J167" s="645"/>
      <c r="K167" s="645"/>
      <c r="L167" s="645"/>
      <c r="M167" s="646"/>
      <c r="N167" s="7"/>
      <c r="O167" s="7"/>
      <c r="P167" s="10"/>
      <c r="R167" s="9"/>
    </row>
    <row r="168" spans="1:18" ht="12" customHeight="1" x14ac:dyDescent="0.2">
      <c r="A168" s="647"/>
      <c r="B168" s="648"/>
      <c r="C168" s="648"/>
      <c r="D168" s="648"/>
      <c r="E168" s="648"/>
      <c r="F168" s="648"/>
      <c r="G168" s="648"/>
      <c r="H168" s="648"/>
      <c r="I168" s="648"/>
      <c r="J168" s="648"/>
      <c r="K168" s="648"/>
      <c r="L168" s="648"/>
      <c r="M168" s="649"/>
      <c r="N168" s="7"/>
      <c r="O168" s="7"/>
      <c r="P168" s="10"/>
      <c r="R168" s="9"/>
    </row>
    <row r="169" spans="1:18" ht="12" customHeight="1" x14ac:dyDescent="0.2">
      <c r="A169" s="647"/>
      <c r="B169" s="648"/>
      <c r="C169" s="648"/>
      <c r="D169" s="648"/>
      <c r="E169" s="648"/>
      <c r="F169" s="648"/>
      <c r="G169" s="648"/>
      <c r="H169" s="648"/>
      <c r="I169" s="648"/>
      <c r="J169" s="648"/>
      <c r="K169" s="648"/>
      <c r="L169" s="648"/>
      <c r="M169" s="649"/>
      <c r="N169" s="7"/>
      <c r="O169" s="7"/>
      <c r="P169" s="10"/>
      <c r="R169" s="9"/>
    </row>
    <row r="170" spans="1:18" ht="12" customHeight="1" x14ac:dyDescent="0.2">
      <c r="A170" s="647"/>
      <c r="B170" s="648"/>
      <c r="C170" s="648"/>
      <c r="D170" s="648"/>
      <c r="E170" s="648"/>
      <c r="F170" s="648"/>
      <c r="G170" s="648"/>
      <c r="H170" s="648"/>
      <c r="I170" s="648"/>
      <c r="J170" s="648"/>
      <c r="K170" s="648"/>
      <c r="L170" s="648"/>
      <c r="M170" s="649"/>
      <c r="N170" s="7"/>
      <c r="O170" s="7"/>
      <c r="P170" s="10"/>
      <c r="R170" s="9"/>
    </row>
    <row r="171" spans="1:18" ht="12" customHeight="1" x14ac:dyDescent="0.2">
      <c r="A171" s="647"/>
      <c r="B171" s="648"/>
      <c r="C171" s="648"/>
      <c r="D171" s="648"/>
      <c r="E171" s="648"/>
      <c r="F171" s="648"/>
      <c r="G171" s="648"/>
      <c r="H171" s="648"/>
      <c r="I171" s="648"/>
      <c r="J171" s="648"/>
      <c r="K171" s="648"/>
      <c r="L171" s="648"/>
      <c r="M171" s="649"/>
      <c r="N171" s="7"/>
      <c r="O171" s="7"/>
      <c r="P171" s="10"/>
      <c r="R171" s="9"/>
    </row>
    <row r="172" spans="1:18" s="3" customFormat="1" ht="12" customHeight="1" x14ac:dyDescent="0.2">
      <c r="A172" s="647"/>
      <c r="B172" s="648"/>
      <c r="C172" s="648"/>
      <c r="D172" s="648"/>
      <c r="E172" s="648"/>
      <c r="F172" s="648"/>
      <c r="G172" s="648"/>
      <c r="H172" s="648"/>
      <c r="I172" s="648"/>
      <c r="J172" s="648"/>
      <c r="K172" s="648"/>
      <c r="L172" s="648"/>
      <c r="M172" s="649"/>
      <c r="N172" s="8"/>
      <c r="O172" s="8"/>
      <c r="P172" s="11"/>
      <c r="R172" s="9"/>
    </row>
    <row r="173" spans="1:18" ht="13.5" thickBot="1" x14ac:dyDescent="0.25">
      <c r="A173" s="650"/>
      <c r="B173" s="651"/>
      <c r="C173" s="651"/>
      <c r="D173" s="651"/>
      <c r="E173" s="651"/>
      <c r="F173" s="651"/>
      <c r="G173" s="651"/>
      <c r="H173" s="651"/>
      <c r="I173" s="651"/>
      <c r="J173" s="651"/>
      <c r="K173" s="651"/>
      <c r="L173" s="651"/>
      <c r="M173" s="652"/>
    </row>
    <row r="174" spans="1:18" ht="22.5" customHeight="1" x14ac:dyDescent="0.2">
      <c r="A174" s="88"/>
      <c r="B174" s="89"/>
      <c r="C174" s="89"/>
      <c r="D174" s="409" t="s">
        <v>57</v>
      </c>
      <c r="E174" s="409"/>
      <c r="F174" s="409"/>
      <c r="G174" s="409"/>
      <c r="H174" s="409"/>
      <c r="I174" s="409"/>
      <c r="J174" s="89"/>
      <c r="K174" s="89"/>
      <c r="L174" s="89"/>
      <c r="M174" s="101"/>
    </row>
    <row r="175" spans="1:18" ht="18.75" customHeight="1" x14ac:dyDescent="0.2">
      <c r="A175" s="90"/>
      <c r="B175" s="91"/>
      <c r="C175" s="91"/>
      <c r="D175" s="412" t="s">
        <v>58</v>
      </c>
      <c r="E175" s="412"/>
      <c r="F175" s="412"/>
      <c r="G175" s="412"/>
      <c r="H175" s="412"/>
      <c r="I175" s="412"/>
      <c r="J175" s="91"/>
      <c r="K175" s="91"/>
      <c r="L175" s="91"/>
      <c r="M175" s="102"/>
    </row>
    <row r="176" spans="1:18" ht="27" customHeight="1" thickBot="1" x14ac:dyDescent="0.25">
      <c r="A176" s="34" t="str">
        <f>'General Project Information'!$A$6</f>
        <v>(Version 2.08; Released April 2018)</v>
      </c>
      <c r="B176" s="35"/>
      <c r="C176" s="35"/>
      <c r="D176" s="414" t="s">
        <v>674</v>
      </c>
      <c r="E176" s="414"/>
      <c r="F176" s="414"/>
      <c r="G176" s="414"/>
      <c r="H176" s="414"/>
      <c r="I176" s="414"/>
      <c r="J176" s="35"/>
      <c r="K176" s="35"/>
      <c r="L176" s="35"/>
      <c r="M176" s="36"/>
      <c r="N176" s="2"/>
    </row>
    <row r="177" spans="1:13" x14ac:dyDescent="0.2">
      <c r="A177" s="687" t="s">
        <v>436</v>
      </c>
      <c r="B177" s="688"/>
      <c r="C177" s="32" t="str">
        <f>'General Project Information'!$C$7</f>
        <v>37673.3.GV3</v>
      </c>
      <c r="D177" s="32"/>
      <c r="E177" s="21" t="s">
        <v>438</v>
      </c>
      <c r="F177" s="32" t="str">
        <f>'General Project Information'!$E$7</f>
        <v>R-2721 A</v>
      </c>
      <c r="G177" s="21"/>
      <c r="H177" s="21" t="s">
        <v>0</v>
      </c>
      <c r="I177" s="32" t="str">
        <f>'General Project Information'!$H$7</f>
        <v xml:space="preserve">Wake       </v>
      </c>
      <c r="J177" s="22" t="s">
        <v>55</v>
      </c>
      <c r="K177" s="110" t="str">
        <f>IF(A180&lt;&gt;"",MAX(K125)+1,"")</f>
        <v/>
      </c>
      <c r="L177" s="98" t="s">
        <v>78</v>
      </c>
      <c r="M177" s="50">
        <f>'General Project Information'!$O$7</f>
        <v>10</v>
      </c>
    </row>
    <row r="178" spans="1:13" ht="17.25" customHeight="1" thickBot="1" x14ac:dyDescent="0.25">
      <c r="A178" s="92"/>
      <c r="B178" s="93"/>
      <c r="C178" s="93"/>
      <c r="D178" s="421" t="s">
        <v>627</v>
      </c>
      <c r="E178" s="421"/>
      <c r="F178" s="421"/>
      <c r="G178" s="421"/>
      <c r="H178" s="421"/>
      <c r="I178" s="421"/>
      <c r="J178" s="93"/>
      <c r="K178" s="93"/>
      <c r="L178" s="93"/>
      <c r="M178" s="105"/>
    </row>
    <row r="179" spans="1:13" s="18" customFormat="1" ht="41.25" customHeight="1" x14ac:dyDescent="0.2">
      <c r="A179" s="103" t="s">
        <v>74</v>
      </c>
      <c r="B179" s="588" t="s">
        <v>807</v>
      </c>
      <c r="C179" s="589"/>
      <c r="D179" s="49" t="s">
        <v>648</v>
      </c>
      <c r="E179" s="723" t="s">
        <v>626</v>
      </c>
      <c r="F179" s="723"/>
      <c r="G179" s="49" t="s">
        <v>108</v>
      </c>
      <c r="H179" s="49" t="s">
        <v>491</v>
      </c>
      <c r="I179" s="49" t="s">
        <v>663</v>
      </c>
      <c r="J179" s="729" t="s">
        <v>664</v>
      </c>
      <c r="K179" s="576"/>
      <c r="L179" s="727" t="s">
        <v>769</v>
      </c>
      <c r="M179" s="728"/>
    </row>
    <row r="180" spans="1:13" customFormat="1" ht="12" customHeight="1" x14ac:dyDescent="0.2">
      <c r="A180" s="505"/>
      <c r="B180" s="718"/>
      <c r="C180" s="719"/>
      <c r="D180" s="560" t="str">
        <f>IF(AND(A180&lt;&gt;"",'General Project Information'!$D$27&lt;&gt;"",'General Project Information'!$D$39=""),Picklists!$AH$4,"")</f>
        <v/>
      </c>
      <c r="E180" s="708"/>
      <c r="F180" s="709"/>
      <c r="G180" s="706"/>
      <c r="H180" s="512"/>
      <c r="I180" s="704"/>
      <c r="J180" s="712" t="str">
        <f>IF(H180="","",IF(H180=0,"N/A",I180/(H180*3450)*43560))</f>
        <v/>
      </c>
      <c r="K180" s="713"/>
      <c r="L180" s="716"/>
      <c r="M180" s="717"/>
    </row>
    <row r="181" spans="1:13" customFormat="1" ht="12" customHeight="1" x14ac:dyDescent="0.2">
      <c r="A181" s="509"/>
      <c r="B181" s="718"/>
      <c r="C181" s="719"/>
      <c r="D181" s="561"/>
      <c r="E181" s="710"/>
      <c r="F181" s="711"/>
      <c r="G181" s="706"/>
      <c r="H181" s="513"/>
      <c r="I181" s="705"/>
      <c r="J181" s="714"/>
      <c r="K181" s="715"/>
      <c r="L181" s="716"/>
      <c r="M181" s="717"/>
    </row>
    <row r="182" spans="1:13" customFormat="1" ht="12" customHeight="1" x14ac:dyDescent="0.2">
      <c r="A182" s="505"/>
      <c r="B182" s="718"/>
      <c r="C182" s="719"/>
      <c r="D182" s="560" t="str">
        <f>IF(AND(A182&lt;&gt;"",'General Project Information'!$D$27&lt;&gt;"",'General Project Information'!$D$39=""),Picklists!$AH$4,"")</f>
        <v/>
      </c>
      <c r="E182" s="708"/>
      <c r="F182" s="709"/>
      <c r="G182" s="512"/>
      <c r="H182" s="512"/>
      <c r="I182" s="704"/>
      <c r="J182" s="712" t="str">
        <f>IF(H182="","",IF(H182=0,"N/A",I182/(H182*3450)*43560))</f>
        <v/>
      </c>
      <c r="K182" s="713"/>
      <c r="L182" s="716"/>
      <c r="M182" s="717"/>
    </row>
    <row r="183" spans="1:13" customFormat="1" ht="12" customHeight="1" x14ac:dyDescent="0.2">
      <c r="A183" s="509"/>
      <c r="B183" s="718"/>
      <c r="C183" s="719"/>
      <c r="D183" s="561"/>
      <c r="E183" s="710"/>
      <c r="F183" s="711"/>
      <c r="G183" s="513"/>
      <c r="H183" s="513"/>
      <c r="I183" s="705"/>
      <c r="J183" s="714"/>
      <c r="K183" s="715"/>
      <c r="L183" s="716"/>
      <c r="M183" s="717"/>
    </row>
    <row r="184" spans="1:13" customFormat="1" ht="12" customHeight="1" x14ac:dyDescent="0.2">
      <c r="A184" s="505"/>
      <c r="B184" s="718"/>
      <c r="C184" s="719"/>
      <c r="D184" s="560" t="str">
        <f>IF(AND(A184&lt;&gt;"",'General Project Information'!$D$27&lt;&gt;"",'General Project Information'!$D$39=""),Picklists!$AH$4,"")</f>
        <v/>
      </c>
      <c r="E184" s="708"/>
      <c r="F184" s="709"/>
      <c r="G184" s="706"/>
      <c r="H184" s="512"/>
      <c r="I184" s="704"/>
      <c r="J184" s="712" t="str">
        <f>IF(H184="","",IF(H184=0,"N/A",I184/(H184*3450)*43560))</f>
        <v/>
      </c>
      <c r="K184" s="713"/>
      <c r="L184" s="716"/>
      <c r="M184" s="717"/>
    </row>
    <row r="185" spans="1:13" ht="12" customHeight="1" x14ac:dyDescent="0.2">
      <c r="A185" s="509"/>
      <c r="B185" s="718"/>
      <c r="C185" s="719"/>
      <c r="D185" s="561"/>
      <c r="E185" s="710"/>
      <c r="F185" s="711"/>
      <c r="G185" s="706"/>
      <c r="H185" s="513"/>
      <c r="I185" s="705"/>
      <c r="J185" s="714"/>
      <c r="K185" s="715"/>
      <c r="L185" s="716"/>
      <c r="M185" s="717"/>
    </row>
    <row r="186" spans="1:13" ht="12" customHeight="1" x14ac:dyDescent="0.2">
      <c r="A186" s="505"/>
      <c r="B186" s="718"/>
      <c r="C186" s="719"/>
      <c r="D186" s="560" t="str">
        <f>IF(AND(A186&lt;&gt;"",'General Project Information'!$D$27&lt;&gt;"",'General Project Information'!$D$39=""),Picklists!$AH$4,"")</f>
        <v/>
      </c>
      <c r="E186" s="708"/>
      <c r="F186" s="709"/>
      <c r="G186" s="706"/>
      <c r="H186" s="512"/>
      <c r="I186" s="704"/>
      <c r="J186" s="712" t="str">
        <f>IF(H186="","",IF(H186=0,"N/A",I186/(H186*3450)*43560))</f>
        <v/>
      </c>
      <c r="K186" s="713"/>
      <c r="L186" s="716"/>
      <c r="M186" s="717"/>
    </row>
    <row r="187" spans="1:13" ht="12" customHeight="1" x14ac:dyDescent="0.2">
      <c r="A187" s="509"/>
      <c r="B187" s="718"/>
      <c r="C187" s="719"/>
      <c r="D187" s="561"/>
      <c r="E187" s="710"/>
      <c r="F187" s="711"/>
      <c r="G187" s="706"/>
      <c r="H187" s="513"/>
      <c r="I187" s="705"/>
      <c r="J187" s="714"/>
      <c r="K187" s="715"/>
      <c r="L187" s="716"/>
      <c r="M187" s="717"/>
    </row>
    <row r="188" spans="1:13" ht="12" customHeight="1" x14ac:dyDescent="0.2">
      <c r="A188" s="505"/>
      <c r="B188" s="718"/>
      <c r="C188" s="719"/>
      <c r="D188" s="560" t="str">
        <f>IF(AND(A188&lt;&gt;"",'General Project Information'!$D$27&lt;&gt;"",'General Project Information'!$D$39=""),Picklists!$AH$4,"")</f>
        <v/>
      </c>
      <c r="E188" s="708"/>
      <c r="F188" s="709"/>
      <c r="G188" s="706"/>
      <c r="H188" s="512"/>
      <c r="I188" s="704"/>
      <c r="J188" s="712" t="str">
        <f>IF(H188="","",IF(H188=0,"N/A",I188/(H188*3450)*43560))</f>
        <v/>
      </c>
      <c r="K188" s="713"/>
      <c r="L188" s="716"/>
      <c r="M188" s="717"/>
    </row>
    <row r="189" spans="1:13" s="3" customFormat="1" ht="12" customHeight="1" x14ac:dyDescent="0.2">
      <c r="A189" s="509"/>
      <c r="B189" s="718"/>
      <c r="C189" s="719"/>
      <c r="D189" s="561"/>
      <c r="E189" s="710"/>
      <c r="F189" s="711"/>
      <c r="G189" s="706"/>
      <c r="H189" s="513"/>
      <c r="I189" s="705"/>
      <c r="J189" s="714"/>
      <c r="K189" s="715"/>
      <c r="L189" s="716"/>
      <c r="M189" s="717"/>
    </row>
    <row r="190" spans="1:13" ht="12" customHeight="1" x14ac:dyDescent="0.2">
      <c r="A190" s="505"/>
      <c r="B190" s="718"/>
      <c r="C190" s="719"/>
      <c r="D190" s="560" t="str">
        <f>IF(AND(A190&lt;&gt;"",'General Project Information'!$D$27&lt;&gt;"",'General Project Information'!$D$39=""),Picklists!$AH$4,"")</f>
        <v/>
      </c>
      <c r="E190" s="708"/>
      <c r="F190" s="709"/>
      <c r="G190" s="706"/>
      <c r="H190" s="512"/>
      <c r="I190" s="704"/>
      <c r="J190" s="712" t="str">
        <f>IF(H190="","",IF(H190=0,"N/A",I190/(H190*3450)*43560))</f>
        <v/>
      </c>
      <c r="K190" s="713"/>
      <c r="L190" s="716"/>
      <c r="M190" s="717"/>
    </row>
    <row r="191" spans="1:13" ht="12" customHeight="1" x14ac:dyDescent="0.2">
      <c r="A191" s="509"/>
      <c r="B191" s="718"/>
      <c r="C191" s="719"/>
      <c r="D191" s="561"/>
      <c r="E191" s="710"/>
      <c r="F191" s="711"/>
      <c r="G191" s="706"/>
      <c r="H191" s="513"/>
      <c r="I191" s="705"/>
      <c r="J191" s="714"/>
      <c r="K191" s="715"/>
      <c r="L191" s="716"/>
      <c r="M191" s="717"/>
    </row>
    <row r="192" spans="1:13" ht="12" customHeight="1" x14ac:dyDescent="0.2">
      <c r="A192" s="505"/>
      <c r="B192" s="718"/>
      <c r="C192" s="719"/>
      <c r="D192" s="560" t="str">
        <f>IF(AND(A192&lt;&gt;"",'General Project Information'!$D$27&lt;&gt;"",'General Project Information'!$D$39=""),Picklists!$AH$4,"")</f>
        <v/>
      </c>
      <c r="E192" s="708"/>
      <c r="F192" s="709"/>
      <c r="G192" s="706"/>
      <c r="H192" s="512"/>
      <c r="I192" s="704"/>
      <c r="J192" s="712" t="str">
        <f>IF(H192="","",IF(H192=0,"N/A",I192/(H192*3450)*43560))</f>
        <v/>
      </c>
      <c r="K192" s="713"/>
      <c r="L192" s="716"/>
      <c r="M192" s="717"/>
    </row>
    <row r="193" spans="1:13" s="3" customFormat="1" ht="12" customHeight="1" x14ac:dyDescent="0.2">
      <c r="A193" s="509"/>
      <c r="B193" s="718"/>
      <c r="C193" s="719"/>
      <c r="D193" s="561"/>
      <c r="E193" s="710"/>
      <c r="F193" s="711"/>
      <c r="G193" s="706"/>
      <c r="H193" s="513"/>
      <c r="I193" s="705"/>
      <c r="J193" s="714"/>
      <c r="K193" s="715"/>
      <c r="L193" s="716"/>
      <c r="M193" s="717"/>
    </row>
    <row r="194" spans="1:13" ht="12" customHeight="1" x14ac:dyDescent="0.2">
      <c r="A194" s="505"/>
      <c r="B194" s="718"/>
      <c r="C194" s="719"/>
      <c r="D194" s="560" t="str">
        <f>IF(AND(A194&lt;&gt;"",'General Project Information'!$D$27&lt;&gt;"",'General Project Information'!$D$39=""),Picklists!$AH$4,"")</f>
        <v/>
      </c>
      <c r="E194" s="708"/>
      <c r="F194" s="709"/>
      <c r="G194" s="706"/>
      <c r="H194" s="512"/>
      <c r="I194" s="704"/>
      <c r="J194" s="712" t="str">
        <f>IF(H194="","",IF(H194=0,"N/A",I194/(H194*3450)*43560))</f>
        <v/>
      </c>
      <c r="K194" s="713"/>
      <c r="L194" s="716"/>
      <c r="M194" s="717"/>
    </row>
    <row r="195" spans="1:13" ht="12" customHeight="1" x14ac:dyDescent="0.2">
      <c r="A195" s="509"/>
      <c r="B195" s="718"/>
      <c r="C195" s="719"/>
      <c r="D195" s="561"/>
      <c r="E195" s="710"/>
      <c r="F195" s="711"/>
      <c r="G195" s="706"/>
      <c r="H195" s="513"/>
      <c r="I195" s="705"/>
      <c r="J195" s="714"/>
      <c r="K195" s="715"/>
      <c r="L195" s="716"/>
      <c r="M195" s="717"/>
    </row>
    <row r="196" spans="1:13" ht="12" customHeight="1" x14ac:dyDescent="0.2">
      <c r="A196" s="505"/>
      <c r="B196" s="718"/>
      <c r="C196" s="719"/>
      <c r="D196" s="560" t="str">
        <f>IF(AND(A196&lt;&gt;"",'General Project Information'!$D$27&lt;&gt;"",'General Project Information'!$D$39=""),Picklists!$AH$4,"")</f>
        <v/>
      </c>
      <c r="E196" s="708"/>
      <c r="F196" s="709"/>
      <c r="G196" s="706"/>
      <c r="H196" s="512"/>
      <c r="I196" s="704"/>
      <c r="J196" s="712" t="str">
        <f>IF(H196="","",IF(H196=0,"N/A",I196/(H196*3450)*43560))</f>
        <v/>
      </c>
      <c r="K196" s="713"/>
      <c r="L196" s="716"/>
      <c r="M196" s="717"/>
    </row>
    <row r="197" spans="1:13" ht="12" customHeight="1" x14ac:dyDescent="0.2">
      <c r="A197" s="509"/>
      <c r="B197" s="718"/>
      <c r="C197" s="719"/>
      <c r="D197" s="561"/>
      <c r="E197" s="710"/>
      <c r="F197" s="711"/>
      <c r="G197" s="706"/>
      <c r="H197" s="513"/>
      <c r="I197" s="705"/>
      <c r="J197" s="714"/>
      <c r="K197" s="715"/>
      <c r="L197" s="716"/>
      <c r="M197" s="717"/>
    </row>
    <row r="198" spans="1:13" ht="12" customHeight="1" x14ac:dyDescent="0.2">
      <c r="A198" s="505"/>
      <c r="B198" s="718"/>
      <c r="C198" s="719"/>
      <c r="D198" s="560" t="str">
        <f>IF(AND(A198&lt;&gt;"",'General Project Information'!$D$27&lt;&gt;"",'General Project Information'!$D$39=""),Picklists!$AH$4,"")</f>
        <v/>
      </c>
      <c r="E198" s="708"/>
      <c r="F198" s="709"/>
      <c r="G198" s="706"/>
      <c r="H198" s="512"/>
      <c r="I198" s="704"/>
      <c r="J198" s="712" t="str">
        <f>IF(H198="","",IF(H198=0,"N/A",I198/(H198*3450)*43560))</f>
        <v/>
      </c>
      <c r="K198" s="713"/>
      <c r="L198" s="716"/>
      <c r="M198" s="717"/>
    </row>
    <row r="199" spans="1:13" s="3" customFormat="1" ht="12" customHeight="1" x14ac:dyDescent="0.2">
      <c r="A199" s="509"/>
      <c r="B199" s="718"/>
      <c r="C199" s="719"/>
      <c r="D199" s="561"/>
      <c r="E199" s="710"/>
      <c r="F199" s="711"/>
      <c r="G199" s="706"/>
      <c r="H199" s="513"/>
      <c r="I199" s="705"/>
      <c r="J199" s="714"/>
      <c r="K199" s="715"/>
      <c r="L199" s="716"/>
      <c r="M199" s="717"/>
    </row>
    <row r="200" spans="1:13" ht="12" customHeight="1" x14ac:dyDescent="0.2">
      <c r="A200" s="505"/>
      <c r="B200" s="718"/>
      <c r="C200" s="719"/>
      <c r="D200" s="560" t="str">
        <f>IF(AND(A200&lt;&gt;"",'General Project Information'!$D$27&lt;&gt;"",'General Project Information'!$D$39=""),Picklists!$AH$4,"")</f>
        <v/>
      </c>
      <c r="E200" s="708"/>
      <c r="F200" s="709"/>
      <c r="G200" s="706"/>
      <c r="H200" s="512"/>
      <c r="I200" s="704"/>
      <c r="J200" s="712" t="str">
        <f>IF(H200="","",IF(H200=0,"N/A",I200/(H200*3450)*43560))</f>
        <v/>
      </c>
      <c r="K200" s="713"/>
      <c r="L200" s="716"/>
      <c r="M200" s="717"/>
    </row>
    <row r="201" spans="1:13" ht="12" customHeight="1" x14ac:dyDescent="0.2">
      <c r="A201" s="509"/>
      <c r="B201" s="718"/>
      <c r="C201" s="719"/>
      <c r="D201" s="561"/>
      <c r="E201" s="710"/>
      <c r="F201" s="711"/>
      <c r="G201" s="706"/>
      <c r="H201" s="513"/>
      <c r="I201" s="705"/>
      <c r="J201" s="714"/>
      <c r="K201" s="715"/>
      <c r="L201" s="716"/>
      <c r="M201" s="717"/>
    </row>
    <row r="202" spans="1:13" ht="12" customHeight="1" x14ac:dyDescent="0.2">
      <c r="A202" s="505"/>
      <c r="B202" s="718"/>
      <c r="C202" s="719"/>
      <c r="D202" s="560" t="str">
        <f>IF(AND(A202&lt;&gt;"",'General Project Information'!$D$27&lt;&gt;"",'General Project Information'!$D$39=""),Picklists!$AH$4,"")</f>
        <v/>
      </c>
      <c r="E202" s="708"/>
      <c r="F202" s="709"/>
      <c r="G202" s="706"/>
      <c r="H202" s="512"/>
      <c r="I202" s="704"/>
      <c r="J202" s="712" t="str">
        <f>IF(H202="","",IF(H202=0,"N/A",I202/(H202*3450)*43560))</f>
        <v/>
      </c>
      <c r="K202" s="713"/>
      <c r="L202" s="716"/>
      <c r="M202" s="717"/>
    </row>
    <row r="203" spans="1:13" s="3" customFormat="1" ht="12" customHeight="1" x14ac:dyDescent="0.2">
      <c r="A203" s="509"/>
      <c r="B203" s="718"/>
      <c r="C203" s="719"/>
      <c r="D203" s="561"/>
      <c r="E203" s="710"/>
      <c r="F203" s="711"/>
      <c r="G203" s="706"/>
      <c r="H203" s="513"/>
      <c r="I203" s="705"/>
      <c r="J203" s="714"/>
      <c r="K203" s="715"/>
      <c r="L203" s="716"/>
      <c r="M203" s="717"/>
    </row>
    <row r="204" spans="1:13" ht="12" customHeight="1" x14ac:dyDescent="0.2">
      <c r="A204" s="505"/>
      <c r="B204" s="718"/>
      <c r="C204" s="719"/>
      <c r="D204" s="560" t="str">
        <f>IF(AND(A204&lt;&gt;"",'General Project Information'!$D$27&lt;&gt;"",'General Project Information'!$D$39=""),Picklists!$AH$4,"")</f>
        <v/>
      </c>
      <c r="E204" s="708"/>
      <c r="F204" s="709"/>
      <c r="G204" s="706"/>
      <c r="H204" s="512"/>
      <c r="I204" s="704"/>
      <c r="J204" s="712" t="str">
        <f>IF(H204="","",IF(H204=0,"N/A",I204/(H204*3450)*43560))</f>
        <v/>
      </c>
      <c r="K204" s="713"/>
      <c r="L204" s="716"/>
      <c r="M204" s="717"/>
    </row>
    <row r="205" spans="1:13" ht="12" customHeight="1" x14ac:dyDescent="0.2">
      <c r="A205" s="509"/>
      <c r="B205" s="718"/>
      <c r="C205" s="719"/>
      <c r="D205" s="561"/>
      <c r="E205" s="710"/>
      <c r="F205" s="711"/>
      <c r="G205" s="706"/>
      <c r="H205" s="513"/>
      <c r="I205" s="705"/>
      <c r="J205" s="714"/>
      <c r="K205" s="715"/>
      <c r="L205" s="716"/>
      <c r="M205" s="717"/>
    </row>
    <row r="206" spans="1:13" ht="12" customHeight="1" x14ac:dyDescent="0.2">
      <c r="A206" s="505"/>
      <c r="B206" s="718"/>
      <c r="C206" s="719"/>
      <c r="D206" s="560" t="str">
        <f>IF(AND(A206&lt;&gt;"",'General Project Information'!$D$27&lt;&gt;"",'General Project Information'!$D$39=""),Picklists!$AH$4,"")</f>
        <v/>
      </c>
      <c r="E206" s="708"/>
      <c r="F206" s="709"/>
      <c r="G206" s="706"/>
      <c r="H206" s="512"/>
      <c r="I206" s="704"/>
      <c r="J206" s="712" t="str">
        <f>IF(H206="","",IF(H206=0,"N/A",I206/(H206*3450)*43560))</f>
        <v/>
      </c>
      <c r="K206" s="713"/>
      <c r="L206" s="716"/>
      <c r="M206" s="717"/>
    </row>
    <row r="207" spans="1:13" ht="12" customHeight="1" x14ac:dyDescent="0.2">
      <c r="A207" s="509"/>
      <c r="B207" s="718"/>
      <c r="C207" s="719"/>
      <c r="D207" s="561"/>
      <c r="E207" s="710"/>
      <c r="F207" s="711"/>
      <c r="G207" s="706"/>
      <c r="H207" s="513"/>
      <c r="I207" s="705"/>
      <c r="J207" s="714"/>
      <c r="K207" s="715"/>
      <c r="L207" s="716"/>
      <c r="M207" s="717"/>
    </row>
    <row r="208" spans="1:13" customFormat="1" ht="12" customHeight="1" x14ac:dyDescent="0.2">
      <c r="A208" s="505"/>
      <c r="B208" s="718"/>
      <c r="C208" s="719"/>
      <c r="D208" s="560" t="str">
        <f>IF(AND(A208&lt;&gt;"",'General Project Information'!$D$27&lt;&gt;"",'General Project Information'!$D$39=""),Picklists!$AH$4,"")</f>
        <v/>
      </c>
      <c r="E208" s="708"/>
      <c r="F208" s="709"/>
      <c r="G208" s="706"/>
      <c r="H208" s="512"/>
      <c r="I208" s="704"/>
      <c r="J208" s="712" t="str">
        <f>IF(H208="","",IF(H208=0,"N/A",I208/(H208*3450)*43560))</f>
        <v/>
      </c>
      <c r="K208" s="713"/>
      <c r="L208" s="716"/>
      <c r="M208" s="717"/>
    </row>
    <row r="209" spans="1:18" ht="12" customHeight="1" x14ac:dyDescent="0.2">
      <c r="A209" s="509"/>
      <c r="B209" s="718"/>
      <c r="C209" s="719"/>
      <c r="D209" s="561"/>
      <c r="E209" s="710"/>
      <c r="F209" s="711"/>
      <c r="G209" s="706"/>
      <c r="H209" s="513"/>
      <c r="I209" s="705"/>
      <c r="J209" s="714"/>
      <c r="K209" s="715"/>
      <c r="L209" s="716"/>
      <c r="M209" s="717"/>
    </row>
    <row r="210" spans="1:18" ht="12" customHeight="1" x14ac:dyDescent="0.2">
      <c r="A210" s="505"/>
      <c r="B210" s="718"/>
      <c r="C210" s="719"/>
      <c r="D210" s="560" t="str">
        <f>IF(AND(A210&lt;&gt;"",'General Project Information'!$D$27&lt;&gt;"",'General Project Information'!$D$39=""),Picklists!$AH$4,"")</f>
        <v/>
      </c>
      <c r="E210" s="708"/>
      <c r="F210" s="709"/>
      <c r="G210" s="706"/>
      <c r="H210" s="512"/>
      <c r="I210" s="704"/>
      <c r="J210" s="712" t="str">
        <f>IF(H210="","",IF(H210=0,"N/A",I210/(H210*3450)*43560))</f>
        <v/>
      </c>
      <c r="K210" s="713"/>
      <c r="L210" s="716"/>
      <c r="M210" s="717"/>
    </row>
    <row r="211" spans="1:18" ht="12" customHeight="1" x14ac:dyDescent="0.2">
      <c r="A211" s="509"/>
      <c r="B211" s="718"/>
      <c r="C211" s="719"/>
      <c r="D211" s="561"/>
      <c r="E211" s="710"/>
      <c r="F211" s="711"/>
      <c r="G211" s="706"/>
      <c r="H211" s="513"/>
      <c r="I211" s="705"/>
      <c r="J211" s="714"/>
      <c r="K211" s="715"/>
      <c r="L211" s="716"/>
      <c r="M211" s="717"/>
    </row>
    <row r="212" spans="1:18" ht="12" customHeight="1" x14ac:dyDescent="0.2">
      <c r="A212" s="505"/>
      <c r="B212" s="718"/>
      <c r="C212" s="719"/>
      <c r="D212" s="560" t="str">
        <f>IF(AND(A212&lt;&gt;"",'General Project Information'!$D$27&lt;&gt;"",'General Project Information'!$D$39=""),Picklists!$AH$4,"")</f>
        <v/>
      </c>
      <c r="E212" s="708"/>
      <c r="F212" s="709"/>
      <c r="G212" s="706"/>
      <c r="H212" s="512"/>
      <c r="I212" s="704"/>
      <c r="J212" s="712" t="str">
        <f>IF(H212="","",IF(H212=0,"N/A",I212/(H212*3450)*43560))</f>
        <v/>
      </c>
      <c r="K212" s="713"/>
      <c r="L212" s="716"/>
      <c r="M212" s="717"/>
    </row>
    <row r="213" spans="1:18" ht="12" customHeight="1" x14ac:dyDescent="0.2">
      <c r="A213" s="509"/>
      <c r="B213" s="718"/>
      <c r="C213" s="719"/>
      <c r="D213" s="561"/>
      <c r="E213" s="710"/>
      <c r="F213" s="711"/>
      <c r="G213" s="706"/>
      <c r="H213" s="513"/>
      <c r="I213" s="705"/>
      <c r="J213" s="714"/>
      <c r="K213" s="715"/>
      <c r="L213" s="716"/>
      <c r="M213" s="717"/>
    </row>
    <row r="214" spans="1:18" ht="12" customHeight="1" x14ac:dyDescent="0.2">
      <c r="A214" s="505"/>
      <c r="B214" s="718"/>
      <c r="C214" s="719"/>
      <c r="D214" s="560" t="str">
        <f>IF(AND(A214&lt;&gt;"",'General Project Information'!$D$27&lt;&gt;"",'General Project Information'!$D$39=""),Picklists!$AH$4,"")</f>
        <v/>
      </c>
      <c r="E214" s="708"/>
      <c r="F214" s="709"/>
      <c r="G214" s="706"/>
      <c r="H214" s="512"/>
      <c r="I214" s="704"/>
      <c r="J214" s="712" t="str">
        <f>IF(H214="","",IF(H214=0,"N/A",I214/(H214*3450)*43560))</f>
        <v/>
      </c>
      <c r="K214" s="713"/>
      <c r="L214" s="716"/>
      <c r="M214" s="717"/>
    </row>
    <row r="215" spans="1:18" ht="12" customHeight="1" x14ac:dyDescent="0.2">
      <c r="A215" s="509"/>
      <c r="B215" s="718"/>
      <c r="C215" s="719"/>
      <c r="D215" s="561"/>
      <c r="E215" s="710"/>
      <c r="F215" s="711"/>
      <c r="G215" s="706"/>
      <c r="H215" s="513"/>
      <c r="I215" s="705"/>
      <c r="J215" s="714"/>
      <c r="K215" s="715"/>
      <c r="L215" s="716"/>
      <c r="M215" s="717"/>
    </row>
    <row r="216" spans="1:18" ht="12" customHeight="1" x14ac:dyDescent="0.2">
      <c r="A216" s="505"/>
      <c r="B216" s="718"/>
      <c r="C216" s="719"/>
      <c r="D216" s="560" t="str">
        <f>IF(AND(A216&lt;&gt;"",'General Project Information'!$D$27&lt;&gt;"",'General Project Information'!$D$39=""),Picklists!$AH$4,"")</f>
        <v/>
      </c>
      <c r="E216" s="708"/>
      <c r="F216" s="709"/>
      <c r="G216" s="706"/>
      <c r="H216" s="512"/>
      <c r="I216" s="704"/>
      <c r="J216" s="712" t="str">
        <f>IF(H216="","",IF(H216=0,"N/A",I216/(H216*3450)*43560))</f>
        <v/>
      </c>
      <c r="K216" s="713"/>
      <c r="L216" s="716"/>
      <c r="M216" s="717"/>
    </row>
    <row r="217" spans="1:18" s="3" customFormat="1" ht="12" customHeight="1" thickBot="1" x14ac:dyDescent="0.25">
      <c r="A217" s="726"/>
      <c r="B217" s="718"/>
      <c r="C217" s="719"/>
      <c r="D217" s="561"/>
      <c r="E217" s="724"/>
      <c r="F217" s="725"/>
      <c r="G217" s="707"/>
      <c r="H217" s="564"/>
      <c r="I217" s="720"/>
      <c r="J217" s="730"/>
      <c r="K217" s="731"/>
      <c r="L217" s="721"/>
      <c r="M217" s="722"/>
    </row>
    <row r="218" spans="1:18" customFormat="1" ht="15" customHeight="1" x14ac:dyDescent="0.2">
      <c r="A218" s="94"/>
      <c r="B218" s="95"/>
      <c r="C218" s="95"/>
      <c r="D218" s="636" t="s">
        <v>67</v>
      </c>
      <c r="E218" s="636"/>
      <c r="F218" s="636"/>
      <c r="G218" s="636"/>
      <c r="H218" s="636"/>
      <c r="I218" s="636"/>
      <c r="J218" s="95"/>
      <c r="K218" s="95"/>
      <c r="L218" s="95"/>
      <c r="M218" s="119"/>
    </row>
    <row r="219" spans="1:18" ht="12" customHeight="1" x14ac:dyDescent="0.2">
      <c r="A219" s="644"/>
      <c r="B219" s="645"/>
      <c r="C219" s="645"/>
      <c r="D219" s="645"/>
      <c r="E219" s="645"/>
      <c r="F219" s="645"/>
      <c r="G219" s="645"/>
      <c r="H219" s="645"/>
      <c r="I219" s="645"/>
      <c r="J219" s="645"/>
      <c r="K219" s="645"/>
      <c r="L219" s="645"/>
      <c r="M219" s="646"/>
      <c r="N219" s="7"/>
      <c r="O219" s="7"/>
      <c r="P219" s="10"/>
      <c r="R219" s="9"/>
    </row>
    <row r="220" spans="1:18" ht="12" customHeight="1" x14ac:dyDescent="0.2">
      <c r="A220" s="647"/>
      <c r="B220" s="648"/>
      <c r="C220" s="648"/>
      <c r="D220" s="648"/>
      <c r="E220" s="648"/>
      <c r="F220" s="648"/>
      <c r="G220" s="648"/>
      <c r="H220" s="648"/>
      <c r="I220" s="648"/>
      <c r="J220" s="648"/>
      <c r="K220" s="648"/>
      <c r="L220" s="648"/>
      <c r="M220" s="649"/>
      <c r="N220" s="7"/>
      <c r="O220" s="7"/>
      <c r="P220" s="10"/>
      <c r="R220" s="9"/>
    </row>
    <row r="221" spans="1:18" ht="12" customHeight="1" x14ac:dyDescent="0.2">
      <c r="A221" s="647"/>
      <c r="B221" s="648"/>
      <c r="C221" s="648"/>
      <c r="D221" s="648"/>
      <c r="E221" s="648"/>
      <c r="F221" s="648"/>
      <c r="G221" s="648"/>
      <c r="H221" s="648"/>
      <c r="I221" s="648"/>
      <c r="J221" s="648"/>
      <c r="K221" s="648"/>
      <c r="L221" s="648"/>
      <c r="M221" s="649"/>
      <c r="N221" s="7"/>
      <c r="O221" s="7"/>
      <c r="P221" s="10"/>
      <c r="R221" s="9"/>
    </row>
    <row r="222" spans="1:18" ht="12" customHeight="1" x14ac:dyDescent="0.2">
      <c r="A222" s="647"/>
      <c r="B222" s="648"/>
      <c r="C222" s="648"/>
      <c r="D222" s="648"/>
      <c r="E222" s="648"/>
      <c r="F222" s="648"/>
      <c r="G222" s="648"/>
      <c r="H222" s="648"/>
      <c r="I222" s="648"/>
      <c r="J222" s="648"/>
      <c r="K222" s="648"/>
      <c r="L222" s="648"/>
      <c r="M222" s="649"/>
      <c r="N222" s="7"/>
      <c r="O222" s="7"/>
      <c r="P222" s="10"/>
      <c r="R222" s="9"/>
    </row>
    <row r="223" spans="1:18" ht="12" customHeight="1" x14ac:dyDescent="0.2">
      <c r="A223" s="647"/>
      <c r="B223" s="648"/>
      <c r="C223" s="648"/>
      <c r="D223" s="648"/>
      <c r="E223" s="648"/>
      <c r="F223" s="648"/>
      <c r="G223" s="648"/>
      <c r="H223" s="648"/>
      <c r="I223" s="648"/>
      <c r="J223" s="648"/>
      <c r="K223" s="648"/>
      <c r="L223" s="648"/>
      <c r="M223" s="649"/>
      <c r="N223" s="7"/>
      <c r="O223" s="7"/>
      <c r="P223" s="10"/>
      <c r="R223" s="9"/>
    </row>
    <row r="224" spans="1:18" s="3" customFormat="1" ht="12" customHeight="1" x14ac:dyDescent="0.2">
      <c r="A224" s="647"/>
      <c r="B224" s="648"/>
      <c r="C224" s="648"/>
      <c r="D224" s="648"/>
      <c r="E224" s="648"/>
      <c r="F224" s="648"/>
      <c r="G224" s="648"/>
      <c r="H224" s="648"/>
      <c r="I224" s="648"/>
      <c r="J224" s="648"/>
      <c r="K224" s="648"/>
      <c r="L224" s="648"/>
      <c r="M224" s="649"/>
      <c r="N224" s="8"/>
      <c r="O224" s="8"/>
      <c r="P224" s="11"/>
      <c r="R224" s="9"/>
    </row>
    <row r="225" spans="1:13" ht="13.5" thickBot="1" x14ac:dyDescent="0.25">
      <c r="A225" s="650"/>
      <c r="B225" s="651"/>
      <c r="C225" s="651"/>
      <c r="D225" s="651"/>
      <c r="E225" s="651"/>
      <c r="F225" s="651"/>
      <c r="G225" s="651"/>
      <c r="H225" s="651"/>
      <c r="I225" s="651"/>
      <c r="J225" s="651"/>
      <c r="K225" s="651"/>
      <c r="L225" s="651"/>
      <c r="M225" s="652"/>
    </row>
  </sheetData>
  <sheetProtection sheet="1" selectLockedCells="1"/>
  <mergeCells count="676">
    <mergeCell ref="D84:D85"/>
    <mergeCell ref="B83:C83"/>
    <mergeCell ref="B84:C84"/>
    <mergeCell ref="B85:C85"/>
    <mergeCell ref="B78:C78"/>
    <mergeCell ref="A73:B73"/>
    <mergeCell ref="J75:K75"/>
    <mergeCell ref="L75:M75"/>
    <mergeCell ref="L76:M77"/>
    <mergeCell ref="E75:F75"/>
    <mergeCell ref="B75:C75"/>
    <mergeCell ref="B76:C76"/>
    <mergeCell ref="B77:C77"/>
    <mergeCell ref="A78:A79"/>
    <mergeCell ref="G78:G79"/>
    <mergeCell ref="A76:A77"/>
    <mergeCell ref="G76:G77"/>
    <mergeCell ref="H76:H77"/>
    <mergeCell ref="L80:M81"/>
    <mergeCell ref="E76:F77"/>
    <mergeCell ref="H80:H81"/>
    <mergeCell ref="J76:K77"/>
    <mergeCell ref="J78:K79"/>
    <mergeCell ref="A82:A83"/>
    <mergeCell ref="C20:M20"/>
    <mergeCell ref="C21:M21"/>
    <mergeCell ref="C22:M22"/>
    <mergeCell ref="C23:M23"/>
    <mergeCell ref="C24:M24"/>
    <mergeCell ref="C64:M64"/>
    <mergeCell ref="D76:D77"/>
    <mergeCell ref="D78:D79"/>
    <mergeCell ref="D80:D81"/>
    <mergeCell ref="C26:M26"/>
    <mergeCell ref="C27:M27"/>
    <mergeCell ref="C37:M37"/>
    <mergeCell ref="C38:M38"/>
    <mergeCell ref="C39:M39"/>
    <mergeCell ref="C40:M40"/>
    <mergeCell ref="C30:M30"/>
    <mergeCell ref="C31:M31"/>
    <mergeCell ref="C32:M32"/>
    <mergeCell ref="C41:M41"/>
    <mergeCell ref="C60:M60"/>
    <mergeCell ref="C61:M61"/>
    <mergeCell ref="C62:M62"/>
    <mergeCell ref="C63:M63"/>
    <mergeCell ref="C56:M56"/>
    <mergeCell ref="C57:M57"/>
    <mergeCell ref="C28:M28"/>
    <mergeCell ref="C36:M36"/>
    <mergeCell ref="C25:M25"/>
    <mergeCell ref="B217:C217"/>
    <mergeCell ref="H216:H217"/>
    <mergeCell ref="I216:I217"/>
    <mergeCell ref="C2:M2"/>
    <mergeCell ref="C3:M3"/>
    <mergeCell ref="C4:M4"/>
    <mergeCell ref="C6:M6"/>
    <mergeCell ref="C11:M11"/>
    <mergeCell ref="J110:K111"/>
    <mergeCell ref="L212:M213"/>
    <mergeCell ref="B213:C213"/>
    <mergeCell ref="D212:D213"/>
    <mergeCell ref="H210:H211"/>
    <mergeCell ref="J210:K211"/>
    <mergeCell ref="L210:M211"/>
    <mergeCell ref="B211:C211"/>
    <mergeCell ref="J212:K213"/>
    <mergeCell ref="I208:I209"/>
    <mergeCell ref="J208:K209"/>
    <mergeCell ref="L208:M209"/>
    <mergeCell ref="I210:I211"/>
    <mergeCell ref="A219:M225"/>
    <mergeCell ref="J214:K215"/>
    <mergeCell ref="L214:M215"/>
    <mergeCell ref="B215:C215"/>
    <mergeCell ref="A216:A217"/>
    <mergeCell ref="B216:C216"/>
    <mergeCell ref="E216:F217"/>
    <mergeCell ref="G216:G217"/>
    <mergeCell ref="J216:K217"/>
    <mergeCell ref="L216:M217"/>
    <mergeCell ref="A214:A215"/>
    <mergeCell ref="B214:C214"/>
    <mergeCell ref="E214:F215"/>
    <mergeCell ref="G214:G215"/>
    <mergeCell ref="H214:H215"/>
    <mergeCell ref="D214:D215"/>
    <mergeCell ref="I214:I215"/>
    <mergeCell ref="D218:I218"/>
    <mergeCell ref="D216:D217"/>
    <mergeCell ref="I212:I213"/>
    <mergeCell ref="A208:A209"/>
    <mergeCell ref="B208:C208"/>
    <mergeCell ref="E208:F209"/>
    <mergeCell ref="G208:G209"/>
    <mergeCell ref="H208:H209"/>
    <mergeCell ref="D206:D207"/>
    <mergeCell ref="D208:D209"/>
    <mergeCell ref="A212:A213"/>
    <mergeCell ref="B212:C212"/>
    <mergeCell ref="E212:F213"/>
    <mergeCell ref="G212:G213"/>
    <mergeCell ref="H212:H213"/>
    <mergeCell ref="D210:D211"/>
    <mergeCell ref="B209:C209"/>
    <mergeCell ref="A210:A211"/>
    <mergeCell ref="B210:C210"/>
    <mergeCell ref="E210:F211"/>
    <mergeCell ref="G210:G211"/>
    <mergeCell ref="B207:C207"/>
    <mergeCell ref="J204:K205"/>
    <mergeCell ref="L204:M205"/>
    <mergeCell ref="B205:C205"/>
    <mergeCell ref="A206:A207"/>
    <mergeCell ref="B206:C206"/>
    <mergeCell ref="E206:F207"/>
    <mergeCell ref="G206:G207"/>
    <mergeCell ref="H206:H207"/>
    <mergeCell ref="I206:I207"/>
    <mergeCell ref="J206:K207"/>
    <mergeCell ref="L206:M207"/>
    <mergeCell ref="B203:C203"/>
    <mergeCell ref="A204:A205"/>
    <mergeCell ref="B204:C204"/>
    <mergeCell ref="E204:F205"/>
    <mergeCell ref="G204:G205"/>
    <mergeCell ref="H204:H205"/>
    <mergeCell ref="C10:M10"/>
    <mergeCell ref="C29:M29"/>
    <mergeCell ref="A202:A203"/>
    <mergeCell ref="B202:C202"/>
    <mergeCell ref="E202:F203"/>
    <mergeCell ref="G202:G203"/>
    <mergeCell ref="H202:H203"/>
    <mergeCell ref="I202:I203"/>
    <mergeCell ref="J202:K203"/>
    <mergeCell ref="L202:M203"/>
    <mergeCell ref="J80:K81"/>
    <mergeCell ref="J86:K87"/>
    <mergeCell ref="J200:K201"/>
    <mergeCell ref="L200:M201"/>
    <mergeCell ref="B201:C201"/>
    <mergeCell ref="C58:M58"/>
    <mergeCell ref="C59:M59"/>
    <mergeCell ref="C16:M16"/>
    <mergeCell ref="A1:M1"/>
    <mergeCell ref="A2:B10"/>
    <mergeCell ref="C9:M9"/>
    <mergeCell ref="C7:M7"/>
    <mergeCell ref="C8:M8"/>
    <mergeCell ref="C12:M12"/>
    <mergeCell ref="C13:M13"/>
    <mergeCell ref="C14:M14"/>
    <mergeCell ref="C15:M15"/>
    <mergeCell ref="C5:M5"/>
    <mergeCell ref="C17:M17"/>
    <mergeCell ref="C18:M18"/>
    <mergeCell ref="C19:M19"/>
    <mergeCell ref="A11:B21"/>
    <mergeCell ref="A56:B64"/>
    <mergeCell ref="A67:M67"/>
    <mergeCell ref="A68:M68"/>
    <mergeCell ref="C42:M42"/>
    <mergeCell ref="C43:M43"/>
    <mergeCell ref="C44:M44"/>
    <mergeCell ref="C45:M45"/>
    <mergeCell ref="A22:B33"/>
    <mergeCell ref="A66:M66"/>
    <mergeCell ref="A34:B45"/>
    <mergeCell ref="C34:M34"/>
    <mergeCell ref="C49:M49"/>
    <mergeCell ref="C50:M50"/>
    <mergeCell ref="C51:M51"/>
    <mergeCell ref="C52:M52"/>
    <mergeCell ref="C53:M53"/>
    <mergeCell ref="C54:M54"/>
    <mergeCell ref="C55:M55"/>
    <mergeCell ref="A46:B55"/>
    <mergeCell ref="C46:M46"/>
    <mergeCell ref="G82:G83"/>
    <mergeCell ref="L82:M83"/>
    <mergeCell ref="L78:M79"/>
    <mergeCell ref="A80:A81"/>
    <mergeCell ref="G80:G81"/>
    <mergeCell ref="E78:F79"/>
    <mergeCell ref="E80:F81"/>
    <mergeCell ref="E82:F83"/>
    <mergeCell ref="H78:H79"/>
    <mergeCell ref="I80:I81"/>
    <mergeCell ref="B80:C80"/>
    <mergeCell ref="B81:C81"/>
    <mergeCell ref="B82:C82"/>
    <mergeCell ref="H82:H83"/>
    <mergeCell ref="B79:C79"/>
    <mergeCell ref="I76:I77"/>
    <mergeCell ref="I78:I79"/>
    <mergeCell ref="D82:D83"/>
    <mergeCell ref="A90:A91"/>
    <mergeCell ref="G90:G91"/>
    <mergeCell ref="L90:M91"/>
    <mergeCell ref="A88:A89"/>
    <mergeCell ref="G88:G89"/>
    <mergeCell ref="L84:M85"/>
    <mergeCell ref="A86:A87"/>
    <mergeCell ref="G86:G87"/>
    <mergeCell ref="A84:A85"/>
    <mergeCell ref="G84:G85"/>
    <mergeCell ref="L88:M89"/>
    <mergeCell ref="E84:F85"/>
    <mergeCell ref="B87:C87"/>
    <mergeCell ref="B88:C88"/>
    <mergeCell ref="H84:H85"/>
    <mergeCell ref="E86:F87"/>
    <mergeCell ref="H88:H89"/>
    <mergeCell ref="I84:I85"/>
    <mergeCell ref="L86:M87"/>
    <mergeCell ref="D86:D87"/>
    <mergeCell ref="I90:I91"/>
    <mergeCell ref="H86:H87"/>
    <mergeCell ref="I88:I89"/>
    <mergeCell ref="B90:C90"/>
    <mergeCell ref="A94:A95"/>
    <mergeCell ref="G94:G95"/>
    <mergeCell ref="L94:M95"/>
    <mergeCell ref="A92:A93"/>
    <mergeCell ref="G92:G93"/>
    <mergeCell ref="E92:F93"/>
    <mergeCell ref="B95:C95"/>
    <mergeCell ref="H92:H93"/>
    <mergeCell ref="L92:M93"/>
    <mergeCell ref="E94:F95"/>
    <mergeCell ref="I92:I93"/>
    <mergeCell ref="I94:I95"/>
    <mergeCell ref="J92:K93"/>
    <mergeCell ref="I86:I87"/>
    <mergeCell ref="J88:K89"/>
    <mergeCell ref="J94:K95"/>
    <mergeCell ref="B89:C89"/>
    <mergeCell ref="E88:F89"/>
    <mergeCell ref="D88:D89"/>
    <mergeCell ref="D90:D91"/>
    <mergeCell ref="D92:D93"/>
    <mergeCell ref="L96:M97"/>
    <mergeCell ref="A98:A99"/>
    <mergeCell ref="G98:G99"/>
    <mergeCell ref="A96:A97"/>
    <mergeCell ref="G96:G97"/>
    <mergeCell ref="L100:M101"/>
    <mergeCell ref="B96:C96"/>
    <mergeCell ref="B97:C97"/>
    <mergeCell ref="I96:I97"/>
    <mergeCell ref="J98:K99"/>
    <mergeCell ref="H96:H97"/>
    <mergeCell ref="L98:M99"/>
    <mergeCell ref="A100:A101"/>
    <mergeCell ref="G100:G101"/>
    <mergeCell ref="B99:C99"/>
    <mergeCell ref="B100:C100"/>
    <mergeCell ref="B101:C101"/>
    <mergeCell ref="B98:C98"/>
    <mergeCell ref="D96:D97"/>
    <mergeCell ref="D98:D99"/>
    <mergeCell ref="D100:D101"/>
    <mergeCell ref="J96:K97"/>
    <mergeCell ref="A115:M121"/>
    <mergeCell ref="J112:K113"/>
    <mergeCell ref="A112:A113"/>
    <mergeCell ref="G112:G113"/>
    <mergeCell ref="B113:C113"/>
    <mergeCell ref="D112:D113"/>
    <mergeCell ref="D124:I124"/>
    <mergeCell ref="L104:M105"/>
    <mergeCell ref="B105:C105"/>
    <mergeCell ref="I106:I107"/>
    <mergeCell ref="D106:D107"/>
    <mergeCell ref="L106:M107"/>
    <mergeCell ref="E106:F107"/>
    <mergeCell ref="D108:D109"/>
    <mergeCell ref="D110:D111"/>
    <mergeCell ref="D104:D105"/>
    <mergeCell ref="A106:A107"/>
    <mergeCell ref="G110:G111"/>
    <mergeCell ref="A128:A129"/>
    <mergeCell ref="J130:K131"/>
    <mergeCell ref="L130:M131"/>
    <mergeCell ref="B131:C131"/>
    <mergeCell ref="H128:H129"/>
    <mergeCell ref="I128:I129"/>
    <mergeCell ref="C33:M33"/>
    <mergeCell ref="C35:M35"/>
    <mergeCell ref="B127:C127"/>
    <mergeCell ref="E127:F127"/>
    <mergeCell ref="J127:K127"/>
    <mergeCell ref="L127:M127"/>
    <mergeCell ref="E98:F99"/>
    <mergeCell ref="E100:F101"/>
    <mergeCell ref="J128:K129"/>
    <mergeCell ref="L128:M129"/>
    <mergeCell ref="B129:C129"/>
    <mergeCell ref="B109:C109"/>
    <mergeCell ref="B86:C86"/>
    <mergeCell ref="I82:I83"/>
    <mergeCell ref="J82:K83"/>
    <mergeCell ref="J84:K85"/>
    <mergeCell ref="A125:B125"/>
    <mergeCell ref="I130:I131"/>
    <mergeCell ref="A134:A135"/>
    <mergeCell ref="B134:C134"/>
    <mergeCell ref="E134:F135"/>
    <mergeCell ref="G134:G135"/>
    <mergeCell ref="H134:H135"/>
    <mergeCell ref="I134:I135"/>
    <mergeCell ref="A130:A131"/>
    <mergeCell ref="B130:C130"/>
    <mergeCell ref="E130:F131"/>
    <mergeCell ref="G130:G131"/>
    <mergeCell ref="H130:H131"/>
    <mergeCell ref="I132:I133"/>
    <mergeCell ref="B133:C133"/>
    <mergeCell ref="J134:K135"/>
    <mergeCell ref="L134:M135"/>
    <mergeCell ref="B135:C135"/>
    <mergeCell ref="J138:K139"/>
    <mergeCell ref="G136:G137"/>
    <mergeCell ref="H136:H137"/>
    <mergeCell ref="B132:C132"/>
    <mergeCell ref="E132:F133"/>
    <mergeCell ref="G132:G133"/>
    <mergeCell ref="H132:H133"/>
    <mergeCell ref="I136:I137"/>
    <mergeCell ref="J136:K137"/>
    <mergeCell ref="L136:M137"/>
    <mergeCell ref="B137:C137"/>
    <mergeCell ref="A142:A143"/>
    <mergeCell ref="B142:C142"/>
    <mergeCell ref="L144:M145"/>
    <mergeCell ref="B145:C145"/>
    <mergeCell ref="J144:K145"/>
    <mergeCell ref="J142:K143"/>
    <mergeCell ref="J140:K141"/>
    <mergeCell ref="L140:M141"/>
    <mergeCell ref="G140:G141"/>
    <mergeCell ref="H140:H141"/>
    <mergeCell ref="I140:I141"/>
    <mergeCell ref="D140:D141"/>
    <mergeCell ref="G142:G143"/>
    <mergeCell ref="H142:H143"/>
    <mergeCell ref="I142:I143"/>
    <mergeCell ref="A144:A145"/>
    <mergeCell ref="B144:C144"/>
    <mergeCell ref="E144:F145"/>
    <mergeCell ref="G144:G145"/>
    <mergeCell ref="H144:H145"/>
    <mergeCell ref="I144:I145"/>
    <mergeCell ref="J146:K147"/>
    <mergeCell ref="B149:C149"/>
    <mergeCell ref="E148:F149"/>
    <mergeCell ref="A146:A147"/>
    <mergeCell ref="B146:C146"/>
    <mergeCell ref="E146:F147"/>
    <mergeCell ref="G146:G147"/>
    <mergeCell ref="H146:H147"/>
    <mergeCell ref="I146:I147"/>
    <mergeCell ref="B147:C147"/>
    <mergeCell ref="A148:A149"/>
    <mergeCell ref="B148:C148"/>
    <mergeCell ref="J148:K149"/>
    <mergeCell ref="B150:C150"/>
    <mergeCell ref="E150:F151"/>
    <mergeCell ref="G150:G151"/>
    <mergeCell ref="H150:H151"/>
    <mergeCell ref="G152:G153"/>
    <mergeCell ref="H152:H153"/>
    <mergeCell ref="I152:I153"/>
    <mergeCell ref="L150:M151"/>
    <mergeCell ref="B151:C151"/>
    <mergeCell ref="D150:D151"/>
    <mergeCell ref="J150:K151"/>
    <mergeCell ref="B153:C153"/>
    <mergeCell ref="A154:A155"/>
    <mergeCell ref="B154:C154"/>
    <mergeCell ref="E154:F155"/>
    <mergeCell ref="G154:G155"/>
    <mergeCell ref="H154:H155"/>
    <mergeCell ref="J152:K153"/>
    <mergeCell ref="L154:M155"/>
    <mergeCell ref="B155:C155"/>
    <mergeCell ref="D154:D155"/>
    <mergeCell ref="I154:I155"/>
    <mergeCell ref="J154:K155"/>
    <mergeCell ref="B157:C157"/>
    <mergeCell ref="A158:A159"/>
    <mergeCell ref="B158:C158"/>
    <mergeCell ref="E158:F159"/>
    <mergeCell ref="G158:G159"/>
    <mergeCell ref="H158:H159"/>
    <mergeCell ref="I158:I159"/>
    <mergeCell ref="J158:K159"/>
    <mergeCell ref="L158:M159"/>
    <mergeCell ref="B159:C159"/>
    <mergeCell ref="A156:A157"/>
    <mergeCell ref="B156:C156"/>
    <mergeCell ref="E156:F157"/>
    <mergeCell ref="G156:G157"/>
    <mergeCell ref="H156:H157"/>
    <mergeCell ref="I156:I157"/>
    <mergeCell ref="J156:K157"/>
    <mergeCell ref="D156:D157"/>
    <mergeCell ref="B161:C161"/>
    <mergeCell ref="A162:A163"/>
    <mergeCell ref="B162:C162"/>
    <mergeCell ref="E162:F163"/>
    <mergeCell ref="G162:G163"/>
    <mergeCell ref="H162:H163"/>
    <mergeCell ref="I162:I163"/>
    <mergeCell ref="J162:K163"/>
    <mergeCell ref="A160:A161"/>
    <mergeCell ref="B160:C160"/>
    <mergeCell ref="E160:F161"/>
    <mergeCell ref="G160:G161"/>
    <mergeCell ref="H160:H161"/>
    <mergeCell ref="I160:I161"/>
    <mergeCell ref="J160:K161"/>
    <mergeCell ref="B165:C165"/>
    <mergeCell ref="A167:M173"/>
    <mergeCell ref="L162:M163"/>
    <mergeCell ref="B163:C163"/>
    <mergeCell ref="A164:A165"/>
    <mergeCell ref="B164:C164"/>
    <mergeCell ref="E164:F165"/>
    <mergeCell ref="E180:F181"/>
    <mergeCell ref="G180:G181"/>
    <mergeCell ref="H180:H181"/>
    <mergeCell ref="I180:I181"/>
    <mergeCell ref="B181:C181"/>
    <mergeCell ref="A177:B177"/>
    <mergeCell ref="B179:C179"/>
    <mergeCell ref="L179:M179"/>
    <mergeCell ref="L180:M181"/>
    <mergeCell ref="J179:K179"/>
    <mergeCell ref="J180:K181"/>
    <mergeCell ref="J164:K165"/>
    <mergeCell ref="A136:A137"/>
    <mergeCell ref="B136:C136"/>
    <mergeCell ref="E136:F137"/>
    <mergeCell ref="A110:A111"/>
    <mergeCell ref="B110:C110"/>
    <mergeCell ref="E110:F111"/>
    <mergeCell ref="A180:A181"/>
    <mergeCell ref="B180:C180"/>
    <mergeCell ref="D158:D159"/>
    <mergeCell ref="A140:A141"/>
    <mergeCell ref="B140:C140"/>
    <mergeCell ref="E140:F141"/>
    <mergeCell ref="A132:A133"/>
    <mergeCell ref="A152:A153"/>
    <mergeCell ref="B152:C152"/>
    <mergeCell ref="E152:F153"/>
    <mergeCell ref="E142:F143"/>
    <mergeCell ref="A150:A151"/>
    <mergeCell ref="B112:C112"/>
    <mergeCell ref="E112:F113"/>
    <mergeCell ref="B128:C128"/>
    <mergeCell ref="E128:F129"/>
    <mergeCell ref="B141:C141"/>
    <mergeCell ref="B143:C143"/>
    <mergeCell ref="J102:K103"/>
    <mergeCell ref="J106:K107"/>
    <mergeCell ref="B94:C94"/>
    <mergeCell ref="J90:K91"/>
    <mergeCell ref="B91:C91"/>
    <mergeCell ref="E90:F91"/>
    <mergeCell ref="H90:H91"/>
    <mergeCell ref="B92:C92"/>
    <mergeCell ref="B93:C93"/>
    <mergeCell ref="E96:F97"/>
    <mergeCell ref="H94:H95"/>
    <mergeCell ref="J100:K101"/>
    <mergeCell ref="H104:H105"/>
    <mergeCell ref="I104:I105"/>
    <mergeCell ref="J104:K105"/>
    <mergeCell ref="B107:C107"/>
    <mergeCell ref="B106:C106"/>
    <mergeCell ref="D94:D95"/>
    <mergeCell ref="D102:D103"/>
    <mergeCell ref="A200:A201"/>
    <mergeCell ref="B200:C200"/>
    <mergeCell ref="E200:F201"/>
    <mergeCell ref="G200:G201"/>
    <mergeCell ref="H200:H201"/>
    <mergeCell ref="I98:I99"/>
    <mergeCell ref="A194:A195"/>
    <mergeCell ref="B194:C194"/>
    <mergeCell ref="E194:F195"/>
    <mergeCell ref="I100:I101"/>
    <mergeCell ref="H100:H101"/>
    <mergeCell ref="G106:G107"/>
    <mergeCell ref="H106:H107"/>
    <mergeCell ref="I200:I201"/>
    <mergeCell ref="I112:I113"/>
    <mergeCell ref="H194:H195"/>
    <mergeCell ref="I186:I187"/>
    <mergeCell ref="H98:H99"/>
    <mergeCell ref="I194:I195"/>
    <mergeCell ref="H112:H113"/>
    <mergeCell ref="I192:I193"/>
    <mergeCell ref="A184:A185"/>
    <mergeCell ref="B189:C189"/>
    <mergeCell ref="B184:C184"/>
    <mergeCell ref="C47:M47"/>
    <mergeCell ref="C48:M48"/>
    <mergeCell ref="L110:M111"/>
    <mergeCell ref="B111:C111"/>
    <mergeCell ref="A108:A109"/>
    <mergeCell ref="B108:C108"/>
    <mergeCell ref="E108:F109"/>
    <mergeCell ref="G108:G109"/>
    <mergeCell ref="H108:H109"/>
    <mergeCell ref="I108:I109"/>
    <mergeCell ref="J108:K109"/>
    <mergeCell ref="L108:M109"/>
    <mergeCell ref="A102:A103"/>
    <mergeCell ref="B102:C102"/>
    <mergeCell ref="E102:F103"/>
    <mergeCell ref="G102:G103"/>
    <mergeCell ref="H102:H103"/>
    <mergeCell ref="I102:I103"/>
    <mergeCell ref="L102:M103"/>
    <mergeCell ref="B103:C103"/>
    <mergeCell ref="A104:A105"/>
    <mergeCell ref="B104:C104"/>
    <mergeCell ref="E104:F105"/>
    <mergeCell ref="G104:G105"/>
    <mergeCell ref="A138:A139"/>
    <mergeCell ref="B138:C138"/>
    <mergeCell ref="E138:F139"/>
    <mergeCell ref="G138:G139"/>
    <mergeCell ref="H138:H139"/>
    <mergeCell ref="I138:I139"/>
    <mergeCell ref="A188:A189"/>
    <mergeCell ref="B188:C188"/>
    <mergeCell ref="L138:M139"/>
    <mergeCell ref="B139:C139"/>
    <mergeCell ref="G148:G149"/>
    <mergeCell ref="H148:H149"/>
    <mergeCell ref="D142:D143"/>
    <mergeCell ref="D144:D145"/>
    <mergeCell ref="D146:D147"/>
    <mergeCell ref="J186:K187"/>
    <mergeCell ref="L186:M187"/>
    <mergeCell ref="B187:C187"/>
    <mergeCell ref="J188:K189"/>
    <mergeCell ref="L188:M189"/>
    <mergeCell ref="A186:A187"/>
    <mergeCell ref="B186:C186"/>
    <mergeCell ref="E186:F187"/>
    <mergeCell ref="G186:G187"/>
    <mergeCell ref="B193:C193"/>
    <mergeCell ref="D192:D193"/>
    <mergeCell ref="D194:D195"/>
    <mergeCell ref="B191:C191"/>
    <mergeCell ref="D190:D191"/>
    <mergeCell ref="A192:A193"/>
    <mergeCell ref="B192:C192"/>
    <mergeCell ref="L146:M147"/>
    <mergeCell ref="I188:I189"/>
    <mergeCell ref="H186:H187"/>
    <mergeCell ref="A190:A191"/>
    <mergeCell ref="B185:C185"/>
    <mergeCell ref="H182:H183"/>
    <mergeCell ref="G182:G183"/>
    <mergeCell ref="B183:C183"/>
    <mergeCell ref="D184:D185"/>
    <mergeCell ref="A182:A183"/>
    <mergeCell ref="B182:C182"/>
    <mergeCell ref="E179:F179"/>
    <mergeCell ref="E182:F183"/>
    <mergeCell ref="J184:K185"/>
    <mergeCell ref="L184:M185"/>
    <mergeCell ref="I184:I185"/>
    <mergeCell ref="J182:K183"/>
    <mergeCell ref="A198:A199"/>
    <mergeCell ref="B198:C198"/>
    <mergeCell ref="E198:F199"/>
    <mergeCell ref="G198:G199"/>
    <mergeCell ref="H198:H199"/>
    <mergeCell ref="A196:A197"/>
    <mergeCell ref="B196:C196"/>
    <mergeCell ref="E196:F197"/>
    <mergeCell ref="G196:G197"/>
    <mergeCell ref="H196:H197"/>
    <mergeCell ref="L192:M193"/>
    <mergeCell ref="J192:K193"/>
    <mergeCell ref="H192:H193"/>
    <mergeCell ref="G128:G129"/>
    <mergeCell ref="H110:H111"/>
    <mergeCell ref="I164:I165"/>
    <mergeCell ref="D178:I178"/>
    <mergeCell ref="D166:I166"/>
    <mergeCell ref="D174:I174"/>
    <mergeCell ref="L182:M183"/>
    <mergeCell ref="I182:I183"/>
    <mergeCell ref="E184:F185"/>
    <mergeCell ref="G184:G185"/>
    <mergeCell ref="H184:H185"/>
    <mergeCell ref="L164:M165"/>
    <mergeCell ref="L160:M161"/>
    <mergeCell ref="L156:M157"/>
    <mergeCell ref="L152:M153"/>
    <mergeCell ref="I150:I151"/>
    <mergeCell ref="L148:M149"/>
    <mergeCell ref="L142:M143"/>
    <mergeCell ref="J132:K133"/>
    <mergeCell ref="L132:M133"/>
    <mergeCell ref="L112:M113"/>
    <mergeCell ref="L198:M199"/>
    <mergeCell ref="B199:C199"/>
    <mergeCell ref="B197:C197"/>
    <mergeCell ref="I196:I197"/>
    <mergeCell ref="J196:K197"/>
    <mergeCell ref="D196:D197"/>
    <mergeCell ref="L196:M197"/>
    <mergeCell ref="D198:D199"/>
    <mergeCell ref="L194:M195"/>
    <mergeCell ref="J198:K199"/>
    <mergeCell ref="J194:K195"/>
    <mergeCell ref="B195:C195"/>
    <mergeCell ref="J190:K191"/>
    <mergeCell ref="L190:M191"/>
    <mergeCell ref="D186:D187"/>
    <mergeCell ref="D188:D189"/>
    <mergeCell ref="E188:F189"/>
    <mergeCell ref="B190:C190"/>
    <mergeCell ref="E190:F191"/>
    <mergeCell ref="G188:G189"/>
    <mergeCell ref="H188:H189"/>
    <mergeCell ref="D202:D203"/>
    <mergeCell ref="D204:D205"/>
    <mergeCell ref="D175:I175"/>
    <mergeCell ref="D176:I176"/>
    <mergeCell ref="D180:D181"/>
    <mergeCell ref="D182:D183"/>
    <mergeCell ref="I198:I199"/>
    <mergeCell ref="I190:I191"/>
    <mergeCell ref="G194:G195"/>
    <mergeCell ref="G190:G191"/>
    <mergeCell ref="H190:H191"/>
    <mergeCell ref="I204:I205"/>
    <mergeCell ref="E192:F193"/>
    <mergeCell ref="G192:G193"/>
    <mergeCell ref="D70:I70"/>
    <mergeCell ref="D71:I71"/>
    <mergeCell ref="D72:I72"/>
    <mergeCell ref="D74:I74"/>
    <mergeCell ref="D114:I114"/>
    <mergeCell ref="D122:I122"/>
    <mergeCell ref="D123:I123"/>
    <mergeCell ref="D126:I126"/>
    <mergeCell ref="D200:D201"/>
    <mergeCell ref="I110:I111"/>
    <mergeCell ref="G164:G165"/>
    <mergeCell ref="H164:H165"/>
    <mergeCell ref="I148:I149"/>
    <mergeCell ref="D128:D129"/>
    <mergeCell ref="D130:D131"/>
    <mergeCell ref="D132:D133"/>
    <mergeCell ref="D134:D135"/>
    <mergeCell ref="D136:D137"/>
    <mergeCell ref="D138:D139"/>
    <mergeCell ref="D148:D149"/>
    <mergeCell ref="D160:D161"/>
    <mergeCell ref="D162:D163"/>
    <mergeCell ref="D164:D165"/>
    <mergeCell ref="D152:D153"/>
  </mergeCells>
  <conditionalFormatting sqref="G76:G101 G112:G113 G106:G107">
    <cfRule type="expression" dxfId="14" priority="364" stopIfTrue="1">
      <formula>OR(AND(E76="Dry Detention Basin",G76&gt;75),AND(OR(E76="Bioretention Basin",E76="Filtration Basin",E76="Infiltration Basin"),G76&gt;5))</formula>
    </cfRule>
  </conditionalFormatting>
  <conditionalFormatting sqref="G110:G111">
    <cfRule type="expression" dxfId="13" priority="76" stopIfTrue="1">
      <formula>OR(AND(E110="Dry Detention Basin",G110&gt;75),AND(OR(E110="Bioretention Basin",E110="Filtration Basin",E110="Infiltration Basin"),G110&gt;5))</formula>
    </cfRule>
  </conditionalFormatting>
  <conditionalFormatting sqref="G108:G109">
    <cfRule type="expression" dxfId="12" priority="74" stopIfTrue="1">
      <formula>OR(AND(E108="Dry Detention Basin",G108&gt;75),AND(OR(E108="Bioretention Basin",E108="Filtration Basin",E108="Infiltration Basin"),G108&gt;5))</formula>
    </cfRule>
  </conditionalFormatting>
  <conditionalFormatting sqref="G102:G103">
    <cfRule type="expression" dxfId="11" priority="68" stopIfTrue="1">
      <formula>OR(AND(E102="Dry Detention Basin",G102&gt;75),AND(OR(E102="Bioretention Basin",E102="Filtration Basin",E102="Infiltration Basin"),G102&gt;5))</formula>
    </cfRule>
  </conditionalFormatting>
  <conditionalFormatting sqref="G104:G105">
    <cfRule type="expression" dxfId="10" priority="66" stopIfTrue="1">
      <formula>OR(AND(E104="Dry Detention Basin",G104&gt;75),AND(OR(E104="Bioretention Basin",E104="Filtration Basin",E104="Infiltration Basin"),G104&gt;5))</formula>
    </cfRule>
  </conditionalFormatting>
  <conditionalFormatting sqref="G128:G153 G164:G165 G158:G159">
    <cfRule type="expression" dxfId="9" priority="10" stopIfTrue="1">
      <formula>OR(AND(E128="Dry Detention Basin",G128&gt;75),AND(OR(E128="Bioretention Basin",E128="Filtration Basin",E128="Infiltration Basin"),G128&gt;5))</formula>
    </cfRule>
  </conditionalFormatting>
  <conditionalFormatting sqref="G162:G163">
    <cfRule type="expression" dxfId="8" priority="9" stopIfTrue="1">
      <formula>OR(AND(E162="Dry Detention Basin",G162&gt;75),AND(OR(E162="Bioretention Basin",E162="Filtration Basin",E162="Infiltration Basin"),G162&gt;5))</formula>
    </cfRule>
  </conditionalFormatting>
  <conditionalFormatting sqref="G160:G161">
    <cfRule type="expression" dxfId="7" priority="8" stopIfTrue="1">
      <formula>OR(AND(E160="Dry Detention Basin",G160&gt;75),AND(OR(E160="Bioretention Basin",E160="Filtration Basin",E160="Infiltration Basin"),G160&gt;5))</formula>
    </cfRule>
  </conditionalFormatting>
  <conditionalFormatting sqref="G154:G155">
    <cfRule type="expression" dxfId="6" priority="7" stopIfTrue="1">
      <formula>OR(AND(E154="Dry Detention Basin",G154&gt;75),AND(OR(E154="Bioretention Basin",E154="Filtration Basin",E154="Infiltration Basin"),G154&gt;5))</formula>
    </cfRule>
  </conditionalFormatting>
  <conditionalFormatting sqref="G156:G157">
    <cfRule type="expression" dxfId="5" priority="6" stopIfTrue="1">
      <formula>OR(AND(E156="Dry Detention Basin",G156&gt;75),AND(OR(E156="Bioretention Basin",E156="Filtration Basin",E156="Infiltration Basin"),G156&gt;5))</formula>
    </cfRule>
  </conditionalFormatting>
  <conditionalFormatting sqref="G180:G205 G216:G217 G210:G211">
    <cfRule type="expression" dxfId="4" priority="5" stopIfTrue="1">
      <formula>OR(AND(E180="Dry Detention Basin",G180&gt;75),AND(OR(E180="Bioretention Basin",E180="Filtration Basin",E180="Infiltration Basin"),G180&gt;5))</formula>
    </cfRule>
  </conditionalFormatting>
  <conditionalFormatting sqref="G214:G215">
    <cfRule type="expression" dxfId="3" priority="4" stopIfTrue="1">
      <formula>OR(AND(E214="Dry Detention Basin",G214&gt;75),AND(OR(E214="Bioretention Basin",E214="Filtration Basin",E214="Infiltration Basin"),G214&gt;5))</formula>
    </cfRule>
  </conditionalFormatting>
  <conditionalFormatting sqref="G212:G213">
    <cfRule type="expression" dxfId="2" priority="3" stopIfTrue="1">
      <formula>OR(AND(E212="Dry Detention Basin",G212&gt;75),AND(OR(E212="Bioretention Basin",E212="Filtration Basin",E212="Infiltration Basin"),G212&gt;5))</formula>
    </cfRule>
  </conditionalFormatting>
  <conditionalFormatting sqref="G206:G207">
    <cfRule type="expression" dxfId="1" priority="2" stopIfTrue="1">
      <formula>OR(AND(E206="Dry Detention Basin",G206&gt;75),AND(OR(E206="Bioretention Basin",E206="Filtration Basin",E206="Infiltration Basin"),G206&gt;5))</formula>
    </cfRule>
  </conditionalFormatting>
  <conditionalFormatting sqref="G208:G209">
    <cfRule type="expression" dxfId="0" priority="1" stopIfTrue="1">
      <formula>OR(AND(E208="Dry Detention Basin",G208&gt;75),AND(OR(E208="Bioretention Basin",E208="Filtration Basin",E208="Infiltration Basin"),G208&gt;5))</formula>
    </cfRule>
  </conditionalFormatting>
  <dataValidations count="12">
    <dataValidation allowBlank="1" showInputMessage="1" showErrorMessage="1" promptTitle="New Built-Upon Area (NBUA)" prompt="Provide the amount of added impervious or partially impervious surface." sqref="H76:H113 H128:H165 H180:H217" xr:uid="{00000000-0002-0000-0700-000000000000}"/>
    <dataValidation allowBlank="1" showErrorMessage="1" sqref="A219:M225 A167:M173 A115:M121" xr:uid="{00000000-0002-0000-0700-000001000000}"/>
    <dataValidation allowBlank="1" showInputMessage="1" showErrorMessage="1" promptTitle="Sheet No." prompt="Provide the plan sheet number on which the applicable BMP is shown." sqref="A76:A113 A128:A165 A180:A217" xr:uid="{00000000-0002-0000-0700-000002000000}"/>
    <dataValidation allowBlank="1" showInputMessage="1" showErrorMessage="1" promptTitle="Drainage Area" prompt="Provide the total drainage area flowing to the listed BMP in acres." sqref="G76:G113 G128:G165 G180:G217" xr:uid="{00000000-0002-0000-0700-000003000000}"/>
    <dataValidation allowBlank="1" showInputMessage="1" showErrorMessage="1" promptTitle="End Location" prompt="Road and Non Road Projects: provide the project station for the downslope end* (i.e., alignment, station, and right or left; e.g., -L- 12+73 Rt.)._x000a_*On the Outlet Structure_x000a_*If no Outlet Structure, use _x000a_ Center of Basin" sqref="B76:C76 B216:C216 B78:C78 B80:C80 B82:C82 B84:C84 B86:C86 B88:C88 B90:C90 B92:C92 B94:C94 B96:C96 B98:C98 B100:C100 B102:C102 B104:C104 B106:C106 B108:C108 B110:C110 B128:C128 B130:C130 B132:C132 B134:C134 B136:C136 B138:C138 B140:C140 B142:C142 B144:C144 B146:C146 B148:C148 B150:C150 B152:C152 B154:C154 B156:C156 B158:C158 B160:C160 B162:C162 B164:C164 B180:C180 B182:C182 B184:C184 B186:C186 B188:C188 B190:C190 B192:C192 B194:C194 B196:C196 B198:C198 B200:C200 B202:C202 B204:C204 B206:C206 B208:C208 B210:C210 B212:C212 B214:C214 B112:C112" xr:uid="{00000000-0002-0000-0700-000004000000}"/>
    <dataValidation allowBlank="1" showInputMessage="1" showErrorMessage="1" promptTitle="End Location" prompt="Road projects: provide the project station of the downslope end of the BMP (i.e., station, alignment, and right or left). Non-road projects: provide coordinates (northing/easting, ft) for the downslope end of the BMP (e.g., 733255.033 / 2124892.217)." sqref="B217:C217 B215:C215 B213:C213 B211:C211 B209:C209 B207:C207 B205:C205 B203:C203 B201:C201 B199:C199 B197:C197 B195:C195 B193:C193 B191:C191 B189:C189 B187:C187 B185:C185 B183:C183 B181:C181 B129:C129 B131:C131 B133:C133 B135:C135 B137:C137 B139:C139 B141:C141 B143:C143 B145:C145 B147:C147 B149:C149 B151:C151 B153:C153 B155:C155 B157:C157 B159:C159 B161:C161 B163:C163 B165:C165" xr:uid="{00000000-0002-0000-0700-000005000000}"/>
    <dataValidation allowBlank="1" showInputMessage="1" showErrorMessage="1" promptTitle="End Location" prompt="Road and Non Road Projects: provide coordinates (latitued/longitude, decimal degrees) for the downslope end* (e.g., 35.764498 / -78.578803)._x000a_*On the Outlet Structure_x000a_*If no Outlet Structure, use_x000a_ Center of Basin" sqref="B77:C77 B79:C79 B81:C81 B83:C83 B85:C85 B87:C87 B89:C89 B91:C91 B93:C93 B95:C95 B97:C97 B99:C99 B101:C101 B103:C103 B105:C105 B107:C107 B109:C109 B111:C111 B113:C113" xr:uid="{00000000-0002-0000-0700-000006000000}"/>
    <dataValidation type="list" errorStyle="information" allowBlank="1" showInputMessage="1" showErrorMessage="1" error="The dropdown list is populated with the water body names entered in the General Project Info sheet. Use these values when possible." promptTitle="Surface Water Body" prompt="Select the water body that the BMP is associated with. Drop down values are based on water bodies entered into the General Project Info sheet. If only one water body was listed, that water body will be entered automatically after a Sheet No. is entered." sqref="D128:D165 D76:D113 D180:D217" xr:uid="{00000000-0002-0000-0700-000007000000}">
      <formula1>SurfaceWater</formula1>
    </dataValidation>
    <dataValidation type="list" allowBlank="1" showInputMessage="1" showErrorMessage="1" error="A drop-down list of common inputs is available for use. Select &quot;No&quot; to use the drop down list for input; otherwise, select &quot;Yes&quot; to keep the manual entry input." promptTitle="Associated with Buffer Rules?" prompt="Use the dropdown menu to indicate whether the BMP is associated with buffer rules. If Yes, use the Additional Comments box to explain." sqref="L76:M113 L128:M165 L180:M217" xr:uid="{00000000-0002-0000-0700-000008000000}">
      <formula1>"Yes,No"</formula1>
    </dataValidation>
    <dataValidation errorStyle="warning" allowBlank="1" showInputMessage="1" showErrorMessage="1" error="Cell should automatically populate if selection made from drop down list under &quot;SCM Type.&quot;  Select &quot;No&quot; to use the drop down list for input; otherwise, select &quot;Yes&quot; to keep the manual entry input." promptTitle="Precip Treated over NBUA" prompt="The depth of precipitation treated is automatically calculated in inches relative to new built-upon area._x000a_P = WQv/(3,450 A)" sqref="J76:K113 J128:K165 J180:K217" xr:uid="{00000000-0002-0000-0700-000009000000}"/>
    <dataValidation type="list" errorStyle="warning" allowBlank="1" showInputMessage="1" showErrorMessage="1" error="A drop down list of common inputs is available for use. Select &quot;No&quot; to use the drop down list for input; otherwise, select &quot;Yes&quot; to keep the manual entry input." promptTitle="BMP Type" prompt="Provide the BMP type located at the listed station. Drop down items can be overwritten for dual purpose BMPs (e.g., &quot;HSB/DDB&quot; can be entered for a HSB/dry detention basin)." sqref="E76:F113 E128:F165 E180:F217" xr:uid="{00000000-0002-0000-0700-00000A000000}">
      <formula1>BMP5</formula1>
    </dataValidation>
    <dataValidation allowBlank="1" showInputMessage="1" showErrorMessage="1" promptTitle="Volume Treated (ac-ft)" prompt="Provide the treatment volume achieved in acre-feet. For dual purpose BMPs, only include treatment pertaining to one BMP function. For example, for a HSB that also functions as a dry detention basin, only list the dry detention volume." sqref="I76:I113 I128:I165 I180:I217" xr:uid="{00000000-0002-0000-0700-00000B000000}"/>
  </dataValidations>
  <printOptions horizontalCentered="1"/>
  <pageMargins left="0.3" right="0.3" top="0.75" bottom="0.75" header="0.3" footer="0.3"/>
  <pageSetup scale="74" orientation="landscape" r:id="rId1"/>
  <rowBreaks count="1" manualBreakCount="1">
    <brk id="121" max="12"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rgb="FFFFFF99"/>
  </sheetPr>
  <dimension ref="A1:AA52"/>
  <sheetViews>
    <sheetView view="pageBreakPreview" topLeftCell="A7" zoomScaleNormal="100" zoomScaleSheetLayoutView="100" workbookViewId="0">
      <selection activeCell="E37" sqref="E37:L38"/>
    </sheetView>
  </sheetViews>
  <sheetFormatPr defaultRowHeight="12" customHeight="1" x14ac:dyDescent="0.2"/>
  <cols>
    <col min="1" max="1" width="7.140625" customWidth="1"/>
    <col min="2" max="2" width="20.140625" customWidth="1"/>
    <col min="3" max="3" width="11.140625" customWidth="1"/>
    <col min="4" max="4" width="12.28515625" customWidth="1"/>
    <col min="5" max="5" width="10.28515625" customWidth="1"/>
    <col min="6" max="6" width="21.42578125" customWidth="1"/>
    <col min="7" max="7" width="15.140625" customWidth="1"/>
    <col min="8" max="8" width="20" customWidth="1"/>
    <col min="9" max="9" width="10" customWidth="1"/>
    <col min="10" max="10" width="10.140625" customWidth="1"/>
    <col min="11" max="11" width="9.42578125" customWidth="1"/>
    <col min="12" max="12" width="8.85546875" customWidth="1"/>
    <col min="19" max="19" width="22" bestFit="1" customWidth="1"/>
    <col min="26" max="26" width="22" bestFit="1" customWidth="1"/>
  </cols>
  <sheetData>
    <row r="1" spans="1:27" s="1" customFormat="1" ht="29.45" customHeight="1" thickBot="1" x14ac:dyDescent="0.25">
      <c r="A1" s="407" t="s">
        <v>788</v>
      </c>
      <c r="B1" s="407"/>
      <c r="C1" s="407"/>
      <c r="D1" s="407"/>
      <c r="E1" s="407"/>
      <c r="F1" s="407"/>
      <c r="G1" s="407"/>
      <c r="H1" s="407"/>
      <c r="I1" s="407"/>
      <c r="J1" s="407"/>
      <c r="K1" s="407"/>
      <c r="L1" s="407"/>
      <c r="Z1" s="7" t="s">
        <v>768</v>
      </c>
      <c r="AA1" s="197">
        <f>'Other BMPs'!T3</f>
        <v>8</v>
      </c>
    </row>
    <row r="2" spans="1:27" s="1" customFormat="1" ht="22.5" customHeight="1" x14ac:dyDescent="0.2">
      <c r="A2" s="88"/>
      <c r="B2" s="89"/>
      <c r="C2" s="89"/>
      <c r="D2" s="409" t="s">
        <v>57</v>
      </c>
      <c r="E2" s="409"/>
      <c r="F2" s="409"/>
      <c r="G2" s="409"/>
      <c r="H2" s="409"/>
      <c r="I2" s="89"/>
      <c r="J2" s="89"/>
      <c r="K2" s="89"/>
      <c r="L2" s="101"/>
      <c r="Z2" s="1" t="s">
        <v>766</v>
      </c>
      <c r="AA2" s="1">
        <f>COUNT(J5)</f>
        <v>0</v>
      </c>
    </row>
    <row r="3" spans="1:27" s="1" customFormat="1" ht="18.75" customHeight="1" x14ac:dyDescent="0.2">
      <c r="A3" s="90"/>
      <c r="B3" s="91"/>
      <c r="C3" s="91"/>
      <c r="D3" s="412" t="s">
        <v>58</v>
      </c>
      <c r="E3" s="412"/>
      <c r="F3" s="412"/>
      <c r="G3" s="412"/>
      <c r="H3" s="412"/>
      <c r="I3" s="91"/>
      <c r="J3" s="91"/>
      <c r="K3" s="91"/>
      <c r="L3" s="102"/>
      <c r="Z3" s="1" t="s">
        <v>767</v>
      </c>
      <c r="AA3" s="197">
        <f>AA2+AA1</f>
        <v>8</v>
      </c>
    </row>
    <row r="4" spans="1:27" s="1" customFormat="1" ht="27" customHeight="1" thickBot="1" x14ac:dyDescent="0.25">
      <c r="A4" s="34" t="str">
        <f>'General Project Information'!$A$6</f>
        <v>(Version 2.08; Released April 2018)</v>
      </c>
      <c r="B4" s="35"/>
      <c r="C4" s="35"/>
      <c r="D4" s="414" t="s">
        <v>674</v>
      </c>
      <c r="E4" s="414"/>
      <c r="F4" s="414"/>
      <c r="G4" s="414"/>
      <c r="H4" s="414"/>
      <c r="I4" s="79"/>
      <c r="J4" s="79"/>
      <c r="K4" s="79"/>
      <c r="L4" s="36"/>
    </row>
    <row r="5" spans="1:27" s="1" customFormat="1" ht="12.75" x14ac:dyDescent="0.2">
      <c r="A5" s="750" t="s">
        <v>436</v>
      </c>
      <c r="B5" s="751"/>
      <c r="C5" s="107" t="str">
        <f>'General Project Information'!$C$7</f>
        <v>37673.3.GV3</v>
      </c>
      <c r="D5" s="106" t="s">
        <v>438</v>
      </c>
      <c r="E5" s="107" t="str">
        <f>'General Project Information'!$E$7</f>
        <v>R-2721 A</v>
      </c>
      <c r="F5" s="108" t="s">
        <v>0</v>
      </c>
      <c r="G5" s="107" t="str">
        <f>'General Project Information'!$H$7</f>
        <v xml:space="preserve">Wake       </v>
      </c>
      <c r="H5" s="3"/>
      <c r="I5" s="109" t="s">
        <v>55</v>
      </c>
      <c r="J5" s="110" t="str">
        <f>IF(D8&lt;&gt;"",MAX(AA1)+1,"")</f>
        <v/>
      </c>
      <c r="K5" s="106" t="s">
        <v>56</v>
      </c>
      <c r="L5" s="196">
        <f>'General Project Information'!$O$7</f>
        <v>10</v>
      </c>
    </row>
    <row r="6" spans="1:27" ht="17.25" customHeight="1" thickBot="1" x14ac:dyDescent="0.25">
      <c r="A6" s="748" t="s">
        <v>705</v>
      </c>
      <c r="B6" s="421"/>
      <c r="C6" s="421"/>
      <c r="D6" s="421"/>
      <c r="E6" s="421"/>
      <c r="F6" s="421"/>
      <c r="G6" s="421"/>
      <c r="H6" s="421"/>
      <c r="I6" s="421"/>
      <c r="J6" s="421"/>
      <c r="K6" s="421"/>
      <c r="L6" s="749"/>
    </row>
    <row r="7" spans="1:27" ht="12" customHeight="1" x14ac:dyDescent="0.2">
      <c r="A7" s="752" t="s">
        <v>543</v>
      </c>
      <c r="B7" s="753"/>
      <c r="C7" s="753"/>
      <c r="D7" s="753"/>
      <c r="E7" s="753"/>
      <c r="F7" s="753"/>
      <c r="G7" s="753"/>
      <c r="H7" s="753"/>
      <c r="I7" s="753"/>
      <c r="J7" s="753"/>
      <c r="K7" s="753"/>
      <c r="L7" s="754"/>
    </row>
    <row r="8" spans="1:27" ht="12" customHeight="1" x14ac:dyDescent="0.2">
      <c r="A8" s="755" t="s">
        <v>544</v>
      </c>
      <c r="B8" s="756"/>
      <c r="C8" s="170" t="s">
        <v>328</v>
      </c>
      <c r="D8" s="177"/>
      <c r="E8" s="170" t="s">
        <v>70</v>
      </c>
      <c r="F8" s="178"/>
      <c r="G8" s="756" t="s">
        <v>821</v>
      </c>
      <c r="H8" s="756"/>
      <c r="I8" s="759"/>
      <c r="J8" s="760"/>
      <c r="K8" s="760"/>
      <c r="L8" s="761"/>
    </row>
    <row r="9" spans="1:27" ht="12" customHeight="1" x14ac:dyDescent="0.2">
      <c r="A9" s="755" t="s">
        <v>546</v>
      </c>
      <c r="B9" s="756"/>
      <c r="C9" s="756"/>
      <c r="D9" s="757"/>
      <c r="E9" s="758"/>
      <c r="F9" s="179"/>
      <c r="G9" s="756" t="s">
        <v>822</v>
      </c>
      <c r="H9" s="756"/>
      <c r="I9" s="762"/>
      <c r="J9" s="762"/>
      <c r="K9" s="762"/>
      <c r="L9" s="763"/>
    </row>
    <row r="10" spans="1:27" ht="12" customHeight="1" x14ac:dyDescent="0.2">
      <c r="A10" s="764" t="s">
        <v>637</v>
      </c>
      <c r="B10" s="765"/>
      <c r="C10" s="766"/>
      <c r="D10" s="767" t="str">
        <f>IF(AND('General Project Information'!$D$27&lt;&gt;"",'General Project Information'!$D$39=""),Picklists!$AH$4,"")</f>
        <v/>
      </c>
      <c r="E10" s="768"/>
      <c r="F10" s="769"/>
      <c r="G10" s="170" t="s">
        <v>823</v>
      </c>
      <c r="H10" s="170"/>
      <c r="I10" s="770"/>
      <c r="J10" s="771"/>
      <c r="K10" s="771"/>
      <c r="L10" s="772"/>
    </row>
    <row r="11" spans="1:27" ht="12" customHeight="1" x14ac:dyDescent="0.2">
      <c r="A11" s="773" t="s">
        <v>545</v>
      </c>
      <c r="B11" s="774"/>
      <c r="C11" s="775"/>
      <c r="D11" s="776"/>
      <c r="E11" s="777"/>
      <c r="F11" s="778"/>
      <c r="G11" s="170" t="s">
        <v>551</v>
      </c>
      <c r="H11" s="170"/>
      <c r="I11" s="770"/>
      <c r="J11" s="771"/>
      <c r="K11" s="771"/>
      <c r="L11" s="772"/>
    </row>
    <row r="12" spans="1:27" ht="54" customHeight="1" x14ac:dyDescent="0.2">
      <c r="A12" s="779" t="s">
        <v>651</v>
      </c>
      <c r="B12" s="780"/>
      <c r="C12" s="781"/>
      <c r="D12" s="782"/>
      <c r="E12" s="783"/>
      <c r="F12" s="783"/>
      <c r="G12" s="783"/>
      <c r="H12" s="783"/>
      <c r="I12" s="783"/>
      <c r="J12" s="783"/>
      <c r="K12" s="783"/>
      <c r="L12" s="784"/>
    </row>
    <row r="13" spans="1:27" ht="12" customHeight="1" x14ac:dyDescent="0.2">
      <c r="A13" s="785" t="s">
        <v>552</v>
      </c>
      <c r="B13" s="786"/>
      <c r="C13" s="786"/>
      <c r="D13" s="786"/>
      <c r="E13" s="786"/>
      <c r="F13" s="786"/>
      <c r="G13" s="786" t="s">
        <v>553</v>
      </c>
      <c r="H13" s="786"/>
      <c r="I13" s="786"/>
      <c r="J13" s="786"/>
      <c r="K13" s="786"/>
      <c r="L13" s="787"/>
    </row>
    <row r="14" spans="1:27" ht="12" customHeight="1" x14ac:dyDescent="0.2">
      <c r="A14" s="764" t="s">
        <v>554</v>
      </c>
      <c r="B14" s="765"/>
      <c r="C14" s="766"/>
      <c r="D14" s="788"/>
      <c r="E14" s="789"/>
      <c r="F14" s="176" t="s">
        <v>555</v>
      </c>
      <c r="G14" s="790" t="s">
        <v>556</v>
      </c>
      <c r="H14" s="790"/>
      <c r="I14" s="782"/>
      <c r="J14" s="782"/>
      <c r="K14" s="782"/>
      <c r="L14" s="791"/>
      <c r="N14" s="163"/>
    </row>
    <row r="15" spans="1:27" ht="12" customHeight="1" x14ac:dyDescent="0.2">
      <c r="A15" s="764" t="s">
        <v>557</v>
      </c>
      <c r="B15" s="765"/>
      <c r="C15" s="766"/>
      <c r="D15" s="788"/>
      <c r="E15" s="789"/>
      <c r="F15" s="176" t="s">
        <v>555</v>
      </c>
      <c r="G15" s="790"/>
      <c r="H15" s="790"/>
      <c r="I15" s="782"/>
      <c r="J15" s="782"/>
      <c r="K15" s="782"/>
      <c r="L15" s="791"/>
      <c r="N15" s="163"/>
    </row>
    <row r="16" spans="1:27" ht="12" customHeight="1" x14ac:dyDescent="0.2">
      <c r="A16" s="785" t="s">
        <v>558</v>
      </c>
      <c r="B16" s="786"/>
      <c r="C16" s="786"/>
      <c r="D16" s="786"/>
      <c r="E16" s="786"/>
      <c r="F16" s="786"/>
      <c r="G16" s="790"/>
      <c r="H16" s="790"/>
      <c r="I16" s="782"/>
      <c r="J16" s="782"/>
      <c r="K16" s="782"/>
      <c r="L16" s="791"/>
    </row>
    <row r="17" spans="1:12" ht="12" customHeight="1" x14ac:dyDescent="0.2">
      <c r="A17" s="764" t="s">
        <v>559</v>
      </c>
      <c r="B17" s="765"/>
      <c r="C17" s="766"/>
      <c r="D17" s="762"/>
      <c r="E17" s="792"/>
      <c r="F17" s="792"/>
      <c r="G17" s="790"/>
      <c r="H17" s="790"/>
      <c r="I17" s="782"/>
      <c r="J17" s="782"/>
      <c r="K17" s="782"/>
      <c r="L17" s="791"/>
    </row>
    <row r="18" spans="1:12" ht="12" customHeight="1" x14ac:dyDescent="0.2">
      <c r="A18" s="793" t="s">
        <v>560</v>
      </c>
      <c r="B18" s="794"/>
      <c r="C18" s="795"/>
      <c r="D18" s="782"/>
      <c r="E18" s="782"/>
      <c r="F18" s="782"/>
      <c r="G18" s="790" t="s">
        <v>561</v>
      </c>
      <c r="H18" s="790"/>
      <c r="I18" s="782"/>
      <c r="J18" s="782"/>
      <c r="K18" s="782"/>
      <c r="L18" s="791"/>
    </row>
    <row r="19" spans="1:12" ht="12" customHeight="1" x14ac:dyDescent="0.2">
      <c r="A19" s="796"/>
      <c r="B19" s="797"/>
      <c r="C19" s="798"/>
      <c r="D19" s="782"/>
      <c r="E19" s="782"/>
      <c r="F19" s="782"/>
      <c r="G19" s="790"/>
      <c r="H19" s="790"/>
      <c r="I19" s="782"/>
      <c r="J19" s="782"/>
      <c r="K19" s="782"/>
      <c r="L19" s="791"/>
    </row>
    <row r="20" spans="1:12" ht="18.75" customHeight="1" x14ac:dyDescent="0.2">
      <c r="A20" s="807" t="s">
        <v>562</v>
      </c>
      <c r="B20" s="808"/>
      <c r="C20" s="809"/>
      <c r="D20" s="782"/>
      <c r="E20" s="782"/>
      <c r="F20" s="782"/>
      <c r="G20" s="790"/>
      <c r="H20" s="790"/>
      <c r="I20" s="782"/>
      <c r="J20" s="782"/>
      <c r="K20" s="782"/>
      <c r="L20" s="791"/>
    </row>
    <row r="21" spans="1:12" ht="12.75" x14ac:dyDescent="0.2">
      <c r="A21" s="793"/>
      <c r="B21" s="794"/>
      <c r="C21" s="795"/>
      <c r="D21" s="782"/>
      <c r="E21" s="782"/>
      <c r="F21" s="782"/>
      <c r="G21" s="810" t="s">
        <v>563</v>
      </c>
      <c r="H21" s="810"/>
      <c r="I21" s="811"/>
      <c r="J21" s="811"/>
      <c r="K21" s="811"/>
      <c r="L21" s="812"/>
    </row>
    <row r="22" spans="1:12" ht="12" customHeight="1" x14ac:dyDescent="0.2">
      <c r="A22" s="793"/>
      <c r="B22" s="794"/>
      <c r="C22" s="795"/>
      <c r="D22" s="782"/>
      <c r="E22" s="782"/>
      <c r="F22" s="782"/>
      <c r="G22" s="810"/>
      <c r="H22" s="810"/>
      <c r="I22" s="811"/>
      <c r="J22" s="811"/>
      <c r="K22" s="811"/>
      <c r="L22" s="812"/>
    </row>
    <row r="23" spans="1:12" ht="12" customHeight="1" x14ac:dyDescent="0.2">
      <c r="A23" s="793"/>
      <c r="B23" s="794"/>
      <c r="C23" s="795"/>
      <c r="D23" s="782"/>
      <c r="E23" s="782"/>
      <c r="F23" s="782"/>
      <c r="G23" s="810" t="s">
        <v>564</v>
      </c>
      <c r="H23" s="810"/>
      <c r="I23" s="811"/>
      <c r="J23" s="811"/>
      <c r="K23" s="811"/>
      <c r="L23" s="812"/>
    </row>
    <row r="24" spans="1:12" ht="12" customHeight="1" x14ac:dyDescent="0.2">
      <c r="A24" s="793"/>
      <c r="B24" s="794"/>
      <c r="C24" s="795"/>
      <c r="D24" s="782"/>
      <c r="E24" s="782"/>
      <c r="F24" s="782"/>
      <c r="G24" s="810"/>
      <c r="H24" s="810"/>
      <c r="I24" s="811"/>
      <c r="J24" s="811"/>
      <c r="K24" s="811"/>
      <c r="L24" s="812"/>
    </row>
    <row r="25" spans="1:12" ht="12" customHeight="1" x14ac:dyDescent="0.2">
      <c r="A25" s="793"/>
      <c r="B25" s="794"/>
      <c r="C25" s="795"/>
      <c r="D25" s="782"/>
      <c r="E25" s="782"/>
      <c r="F25" s="782"/>
      <c r="G25" s="790" t="s">
        <v>565</v>
      </c>
      <c r="H25" s="790"/>
      <c r="I25" s="782"/>
      <c r="J25" s="782"/>
      <c r="K25" s="782"/>
      <c r="L25" s="791"/>
    </row>
    <row r="26" spans="1:12" ht="12" customHeight="1" x14ac:dyDescent="0.2">
      <c r="A26" s="793"/>
      <c r="B26" s="794"/>
      <c r="C26" s="795"/>
      <c r="D26" s="782"/>
      <c r="E26" s="782"/>
      <c r="F26" s="782"/>
      <c r="G26" s="790"/>
      <c r="H26" s="790"/>
      <c r="I26" s="782"/>
      <c r="J26" s="782"/>
      <c r="K26" s="782"/>
      <c r="L26" s="791"/>
    </row>
    <row r="27" spans="1:12" ht="12" customHeight="1" x14ac:dyDescent="0.2">
      <c r="A27" s="793"/>
      <c r="B27" s="794"/>
      <c r="C27" s="795"/>
      <c r="D27" s="782"/>
      <c r="E27" s="782"/>
      <c r="F27" s="782"/>
      <c r="G27" s="790"/>
      <c r="H27" s="790"/>
      <c r="I27" s="782"/>
      <c r="J27" s="782"/>
      <c r="K27" s="782"/>
      <c r="L27" s="791"/>
    </row>
    <row r="28" spans="1:12" ht="12" customHeight="1" x14ac:dyDescent="0.2">
      <c r="A28" s="793"/>
      <c r="B28" s="794"/>
      <c r="C28" s="795"/>
      <c r="D28" s="782"/>
      <c r="E28" s="782"/>
      <c r="F28" s="782"/>
      <c r="G28" s="790"/>
      <c r="H28" s="790"/>
      <c r="I28" s="782"/>
      <c r="J28" s="782"/>
      <c r="K28" s="782"/>
      <c r="L28" s="791"/>
    </row>
    <row r="29" spans="1:12" ht="12" customHeight="1" x14ac:dyDescent="0.2">
      <c r="A29" s="785" t="s">
        <v>566</v>
      </c>
      <c r="B29" s="786"/>
      <c r="C29" s="786"/>
      <c r="D29" s="786"/>
      <c r="E29" s="786"/>
      <c r="F29" s="786"/>
      <c r="G29" s="786"/>
      <c r="H29" s="786"/>
      <c r="I29" s="786"/>
      <c r="J29" s="786"/>
      <c r="K29" s="786"/>
      <c r="L29" s="787"/>
    </row>
    <row r="30" spans="1:12" ht="12" customHeight="1" x14ac:dyDescent="0.2">
      <c r="A30" s="799" t="s">
        <v>567</v>
      </c>
      <c r="B30" s="800"/>
      <c r="C30" s="801"/>
      <c r="D30" s="782"/>
      <c r="E30" s="782"/>
      <c r="F30" s="782"/>
      <c r="G30" s="782"/>
      <c r="H30" s="782"/>
      <c r="I30" s="782"/>
      <c r="J30" s="782"/>
      <c r="K30" s="782"/>
      <c r="L30" s="791"/>
    </row>
    <row r="31" spans="1:12" ht="12" customHeight="1" x14ac:dyDescent="0.2">
      <c r="A31" s="813"/>
      <c r="B31" s="814"/>
      <c r="C31" s="815"/>
      <c r="D31" s="782"/>
      <c r="E31" s="782"/>
      <c r="F31" s="782"/>
      <c r="G31" s="782"/>
      <c r="H31" s="782"/>
      <c r="I31" s="782"/>
      <c r="J31" s="782"/>
      <c r="K31" s="782"/>
      <c r="L31" s="791"/>
    </row>
    <row r="32" spans="1:12" ht="17.45" customHeight="1" x14ac:dyDescent="0.2">
      <c r="A32" s="802"/>
      <c r="B32" s="803"/>
      <c r="C32" s="804"/>
      <c r="D32" s="782"/>
      <c r="E32" s="782"/>
      <c r="F32" s="782"/>
      <c r="G32" s="782"/>
      <c r="H32" s="782"/>
      <c r="I32" s="782"/>
      <c r="J32" s="782"/>
      <c r="K32" s="782"/>
      <c r="L32" s="791"/>
    </row>
    <row r="33" spans="1:12" ht="12" customHeight="1" x14ac:dyDescent="0.2">
      <c r="A33" s="799" t="s">
        <v>568</v>
      </c>
      <c r="B33" s="800"/>
      <c r="C33" s="801"/>
      <c r="D33" s="782"/>
      <c r="E33" s="782"/>
      <c r="F33" s="782"/>
      <c r="G33" s="782"/>
      <c r="H33" s="782"/>
      <c r="I33" s="782"/>
      <c r="J33" s="782"/>
      <c r="K33" s="782"/>
      <c r="L33" s="791"/>
    </row>
    <row r="34" spans="1:12" ht="17.45" customHeight="1" x14ac:dyDescent="0.2">
      <c r="A34" s="802"/>
      <c r="B34" s="803"/>
      <c r="C34" s="804"/>
      <c r="D34" s="782"/>
      <c r="E34" s="782"/>
      <c r="F34" s="782"/>
      <c r="G34" s="782"/>
      <c r="H34" s="782"/>
      <c r="I34" s="782"/>
      <c r="J34" s="782"/>
      <c r="K34" s="782"/>
      <c r="L34" s="791"/>
    </row>
    <row r="35" spans="1:12" ht="12" customHeight="1" x14ac:dyDescent="0.2">
      <c r="A35" s="799" t="s">
        <v>569</v>
      </c>
      <c r="B35" s="800"/>
      <c r="C35" s="801"/>
      <c r="D35" s="805"/>
      <c r="E35" s="782"/>
      <c r="F35" s="782"/>
      <c r="G35" s="782"/>
      <c r="H35" s="782"/>
      <c r="I35" s="782"/>
      <c r="J35" s="782"/>
      <c r="K35" s="782"/>
      <c r="L35" s="791"/>
    </row>
    <row r="36" spans="1:12" ht="16.149999999999999" customHeight="1" x14ac:dyDescent="0.2">
      <c r="A36" s="802"/>
      <c r="B36" s="803"/>
      <c r="C36" s="804"/>
      <c r="D36" s="806"/>
      <c r="E36" s="782"/>
      <c r="F36" s="782"/>
      <c r="G36" s="782"/>
      <c r="H36" s="782"/>
      <c r="I36" s="782"/>
      <c r="J36" s="782"/>
      <c r="K36" s="782"/>
      <c r="L36" s="791"/>
    </row>
    <row r="37" spans="1:12" ht="12" customHeight="1" x14ac:dyDescent="0.2">
      <c r="A37" s="799" t="s">
        <v>837</v>
      </c>
      <c r="B37" s="800"/>
      <c r="C37" s="801"/>
      <c r="D37" s="816"/>
      <c r="E37" s="782"/>
      <c r="F37" s="783"/>
      <c r="G37" s="783"/>
      <c r="H37" s="783"/>
      <c r="I37" s="783"/>
      <c r="J37" s="783"/>
      <c r="K37" s="783"/>
      <c r="L37" s="784"/>
    </row>
    <row r="38" spans="1:12" ht="15" customHeight="1" x14ac:dyDescent="0.2">
      <c r="A38" s="802"/>
      <c r="B38" s="803"/>
      <c r="C38" s="804"/>
      <c r="D38" s="816"/>
      <c r="E38" s="783"/>
      <c r="F38" s="783"/>
      <c r="G38" s="783"/>
      <c r="H38" s="783"/>
      <c r="I38" s="783"/>
      <c r="J38" s="783"/>
      <c r="K38" s="783"/>
      <c r="L38" s="784"/>
    </row>
    <row r="39" spans="1:12" ht="12" customHeight="1" x14ac:dyDescent="0.2">
      <c r="A39" s="817" t="s">
        <v>571</v>
      </c>
      <c r="B39" s="818"/>
      <c r="C39" s="819"/>
      <c r="D39" s="806"/>
      <c r="E39" s="782"/>
      <c r="F39" s="782"/>
      <c r="G39" s="782"/>
      <c r="H39" s="782"/>
      <c r="I39" s="782"/>
      <c r="J39" s="782"/>
      <c r="K39" s="782"/>
      <c r="L39" s="791"/>
    </row>
    <row r="40" spans="1:12" ht="16.899999999999999" customHeight="1" x14ac:dyDescent="0.2">
      <c r="A40" s="820"/>
      <c r="B40" s="821"/>
      <c r="C40" s="822"/>
      <c r="D40" s="806"/>
      <c r="E40" s="782"/>
      <c r="F40" s="782"/>
      <c r="G40" s="782"/>
      <c r="H40" s="782"/>
      <c r="I40" s="782"/>
      <c r="J40" s="782"/>
      <c r="K40" s="782"/>
      <c r="L40" s="791"/>
    </row>
    <row r="41" spans="1:12" ht="12" customHeight="1" x14ac:dyDescent="0.2">
      <c r="A41" s="799" t="s">
        <v>572</v>
      </c>
      <c r="B41" s="800"/>
      <c r="C41" s="801"/>
      <c r="D41" s="782"/>
      <c r="E41" s="782"/>
      <c r="F41" s="782"/>
      <c r="G41" s="782"/>
      <c r="H41" s="782"/>
      <c r="I41" s="782"/>
      <c r="J41" s="782"/>
      <c r="K41" s="782"/>
      <c r="L41" s="791"/>
    </row>
    <row r="42" spans="1:12" ht="12" customHeight="1" x14ac:dyDescent="0.2">
      <c r="A42" s="802"/>
      <c r="B42" s="803"/>
      <c r="C42" s="804"/>
      <c r="D42" s="782"/>
      <c r="E42" s="782"/>
      <c r="F42" s="782"/>
      <c r="G42" s="782"/>
      <c r="H42" s="782"/>
      <c r="I42" s="782"/>
      <c r="J42" s="782"/>
      <c r="K42" s="782"/>
      <c r="L42" s="791"/>
    </row>
    <row r="43" spans="1:12" ht="12" customHeight="1" x14ac:dyDescent="0.2">
      <c r="A43" s="824" t="s">
        <v>573</v>
      </c>
      <c r="B43" s="825"/>
      <c r="C43" s="825"/>
      <c r="D43" s="825"/>
      <c r="E43" s="825"/>
      <c r="F43" s="825"/>
      <c r="G43" s="826"/>
      <c r="H43" s="826"/>
      <c r="I43" s="826"/>
      <c r="J43" s="826"/>
      <c r="K43" s="826"/>
      <c r="L43" s="827"/>
    </row>
    <row r="44" spans="1:12" ht="12" customHeight="1" x14ac:dyDescent="0.2">
      <c r="A44" s="755" t="s">
        <v>575</v>
      </c>
      <c r="B44" s="756"/>
      <c r="C44" s="756"/>
      <c r="D44" s="756"/>
      <c r="E44" s="762"/>
      <c r="F44" s="823"/>
      <c r="G44" s="756" t="s">
        <v>578</v>
      </c>
      <c r="H44" s="756"/>
      <c r="I44" s="756"/>
      <c r="J44" s="756"/>
      <c r="K44" s="762"/>
      <c r="L44" s="843"/>
    </row>
    <row r="45" spans="1:12" ht="12" customHeight="1" x14ac:dyDescent="0.2">
      <c r="A45" s="839" t="s">
        <v>577</v>
      </c>
      <c r="B45" s="840"/>
      <c r="C45" s="840"/>
      <c r="D45" s="840"/>
      <c r="E45" s="841"/>
      <c r="F45" s="842"/>
      <c r="G45" s="756" t="s">
        <v>579</v>
      </c>
      <c r="H45" s="756"/>
      <c r="I45" s="756"/>
      <c r="J45" s="756"/>
      <c r="K45" s="841"/>
      <c r="L45" s="844"/>
    </row>
    <row r="46" spans="1:12" ht="12" customHeight="1" x14ac:dyDescent="0.2">
      <c r="A46" s="785" t="s">
        <v>574</v>
      </c>
      <c r="B46" s="828"/>
      <c r="C46" s="828"/>
      <c r="D46" s="828"/>
      <c r="E46" s="828"/>
      <c r="F46" s="828"/>
      <c r="G46" s="828"/>
      <c r="H46" s="828"/>
      <c r="I46" s="828"/>
      <c r="J46" s="828"/>
      <c r="K46" s="828"/>
      <c r="L46" s="829"/>
    </row>
    <row r="47" spans="1:12" ht="12" customHeight="1" x14ac:dyDescent="0.2">
      <c r="A47" s="755" t="s">
        <v>576</v>
      </c>
      <c r="B47" s="828"/>
      <c r="C47" s="828"/>
      <c r="D47" s="828"/>
      <c r="E47" s="828"/>
      <c r="F47" s="828"/>
      <c r="G47" s="828"/>
      <c r="H47" s="828"/>
      <c r="I47" s="828"/>
      <c r="J47" s="828"/>
      <c r="K47" s="828"/>
      <c r="L47" s="829"/>
    </row>
    <row r="48" spans="1:12" ht="12" customHeight="1" x14ac:dyDescent="0.2">
      <c r="A48" s="830"/>
      <c r="B48" s="831"/>
      <c r="C48" s="831"/>
      <c r="D48" s="831"/>
      <c r="E48" s="831"/>
      <c r="F48" s="831"/>
      <c r="G48" s="831"/>
      <c r="H48" s="831"/>
      <c r="I48" s="831"/>
      <c r="J48" s="831"/>
      <c r="K48" s="831"/>
      <c r="L48" s="832"/>
    </row>
    <row r="49" spans="1:12" ht="12" customHeight="1" x14ac:dyDescent="0.2">
      <c r="A49" s="833"/>
      <c r="B49" s="834"/>
      <c r="C49" s="834"/>
      <c r="D49" s="834"/>
      <c r="E49" s="834"/>
      <c r="F49" s="834"/>
      <c r="G49" s="834"/>
      <c r="H49" s="834"/>
      <c r="I49" s="834"/>
      <c r="J49" s="834"/>
      <c r="K49" s="834"/>
      <c r="L49" s="835"/>
    </row>
    <row r="50" spans="1:12" ht="12" customHeight="1" x14ac:dyDescent="0.2">
      <c r="A50" s="833"/>
      <c r="B50" s="834"/>
      <c r="C50" s="834"/>
      <c r="D50" s="834"/>
      <c r="E50" s="834"/>
      <c r="F50" s="834"/>
      <c r="G50" s="834"/>
      <c r="H50" s="834"/>
      <c r="I50" s="834"/>
      <c r="J50" s="834"/>
      <c r="K50" s="834"/>
      <c r="L50" s="835"/>
    </row>
    <row r="51" spans="1:12" ht="12" customHeight="1" x14ac:dyDescent="0.2">
      <c r="A51" s="833"/>
      <c r="B51" s="834"/>
      <c r="C51" s="834"/>
      <c r="D51" s="834"/>
      <c r="E51" s="834"/>
      <c r="F51" s="834"/>
      <c r="G51" s="834"/>
      <c r="H51" s="834"/>
      <c r="I51" s="834"/>
      <c r="J51" s="834"/>
      <c r="K51" s="834"/>
      <c r="L51" s="835"/>
    </row>
    <row r="52" spans="1:12" ht="12" customHeight="1" thickBot="1" x14ac:dyDescent="0.25">
      <c r="A52" s="836"/>
      <c r="B52" s="837"/>
      <c r="C52" s="837"/>
      <c r="D52" s="837"/>
      <c r="E52" s="837"/>
      <c r="F52" s="837"/>
      <c r="G52" s="837"/>
      <c r="H52" s="837"/>
      <c r="I52" s="837"/>
      <c r="J52" s="837"/>
      <c r="K52" s="837"/>
      <c r="L52" s="838"/>
    </row>
  </sheetData>
  <sheetProtection sheet="1" formatCells="0" formatColumns="0" formatRows="0" insertColumns="0" insertRows="0" insertHyperlinks="0" deleteColumns="0" deleteRows="0" sort="0" autoFilter="0" pivotTables="0"/>
  <mergeCells count="73">
    <mergeCell ref="A44:D44"/>
    <mergeCell ref="E44:F44"/>
    <mergeCell ref="A43:L43"/>
    <mergeCell ref="A47:L47"/>
    <mergeCell ref="A48:L52"/>
    <mergeCell ref="A45:D45"/>
    <mergeCell ref="E45:F45"/>
    <mergeCell ref="G44:J44"/>
    <mergeCell ref="K44:L44"/>
    <mergeCell ref="G45:J45"/>
    <mergeCell ref="K45:L45"/>
    <mergeCell ref="A46:L46"/>
    <mergeCell ref="A39:C40"/>
    <mergeCell ref="D39:D40"/>
    <mergeCell ref="E39:L40"/>
    <mergeCell ref="A41:C42"/>
    <mergeCell ref="D41:L42"/>
    <mergeCell ref="A30:C32"/>
    <mergeCell ref="D30:L32"/>
    <mergeCell ref="A33:C34"/>
    <mergeCell ref="D33:L34"/>
    <mergeCell ref="A37:C38"/>
    <mergeCell ref="D37:D38"/>
    <mergeCell ref="E37:L38"/>
    <mergeCell ref="A18:C19"/>
    <mergeCell ref="D18:F19"/>
    <mergeCell ref="A35:C36"/>
    <mergeCell ref="D35:D36"/>
    <mergeCell ref="E35:L36"/>
    <mergeCell ref="I18:L20"/>
    <mergeCell ref="A20:C28"/>
    <mergeCell ref="D20:F28"/>
    <mergeCell ref="G21:H22"/>
    <mergeCell ref="I21:L22"/>
    <mergeCell ref="G23:H24"/>
    <mergeCell ref="I23:L24"/>
    <mergeCell ref="G25:H28"/>
    <mergeCell ref="I25:L28"/>
    <mergeCell ref="G18:H20"/>
    <mergeCell ref="A29:L29"/>
    <mergeCell ref="A12:C12"/>
    <mergeCell ref="D12:L12"/>
    <mergeCell ref="A13:F13"/>
    <mergeCell ref="G13:L13"/>
    <mergeCell ref="A14:C14"/>
    <mergeCell ref="D14:E14"/>
    <mergeCell ref="G14:H17"/>
    <mergeCell ref="I14:L17"/>
    <mergeCell ref="A15:C15"/>
    <mergeCell ref="D15:E15"/>
    <mergeCell ref="A16:F16"/>
    <mergeCell ref="A17:C17"/>
    <mergeCell ref="D17:F17"/>
    <mergeCell ref="A10:C10"/>
    <mergeCell ref="D10:F10"/>
    <mergeCell ref="I11:L11"/>
    <mergeCell ref="A11:C11"/>
    <mergeCell ref="D11:F11"/>
    <mergeCell ref="I10:L10"/>
    <mergeCell ref="A7:L7"/>
    <mergeCell ref="A8:B8"/>
    <mergeCell ref="A9:C9"/>
    <mergeCell ref="D9:E9"/>
    <mergeCell ref="G8:H8"/>
    <mergeCell ref="I8:L8"/>
    <mergeCell ref="G9:H9"/>
    <mergeCell ref="I9:L9"/>
    <mergeCell ref="A6:L6"/>
    <mergeCell ref="A1:L1"/>
    <mergeCell ref="D2:H2"/>
    <mergeCell ref="D3:H3"/>
    <mergeCell ref="D4:H4"/>
    <mergeCell ref="A5:B5"/>
  </mergeCells>
  <dataValidations xWindow="1121" yWindow="683" count="35">
    <dataValidation allowBlank="1" showInputMessage="1" showErrorMessage="1" promptTitle="Station" prompt="Provide the project station of the culvert." sqref="F8" xr:uid="{00000000-0002-0000-0800-000000000000}"/>
    <dataValidation allowBlank="1" showInputMessage="1" showErrorMessage="1" promptTitle="Sheet No." prompt="Provide the plan sheet number on which the culvert is shown." sqref="D8" xr:uid="{00000000-0002-0000-0800-000001000000}"/>
    <dataValidation allowBlank="1" showInputMessage="1" showErrorMessage="1" promptTitle="Roadway Geometric Constraints" prompt="Describe any roadway constraints that prevent ideal culvert design and installation." sqref="A48" xr:uid="{00000000-0002-0000-0800-000002000000}"/>
    <dataValidation allowBlank="1" showInputMessage="1" showErrorMessage="1" promptTitle="10-Year Culvert Velocity" prompt="Provide the 10-year culvert outlet velocity." sqref="K45:L45" xr:uid="{00000000-0002-0000-0800-000003000000}"/>
    <dataValidation allowBlank="1" showInputMessage="1" showErrorMessage="1" promptTitle="10-Year Stream Velocity" prompt="Provide the 10-year natural stream channel velocity." sqref="K44:L44" xr:uid="{00000000-0002-0000-0800-000004000000}"/>
    <dataValidation allowBlank="1" showInputMessage="1" showErrorMessage="1" promptTitle="2-Year Culvert Velocity" prompt="Provide the 2-year culvert outlet velocity." sqref="E45:F45" xr:uid="{00000000-0002-0000-0800-000005000000}"/>
    <dataValidation allowBlank="1" showInputMessage="1" showErrorMessage="1" promptTitle="2-Year Stream Velocity" prompt="Provide the 2-year natural stream channel velocity." sqref="E44:F44" xr:uid="{00000000-0002-0000-0800-000006000000}"/>
    <dataValidation allowBlank="1" showInputMessage="1" showErrorMessage="1" promptTitle="Bank Stabilization" prompt="Describe bank stabilization measures, including distances up and downstream where appropriate." sqref="D41:L42" xr:uid="{00000000-0002-0000-0800-000007000000}"/>
    <dataValidation allowBlank="1" showInputMessage="1" showErrorMessage="1" promptTitle="Stream Realignment" prompt="Provide justification regarding whether stream realignment is necessary." sqref="E39:L40" xr:uid="{00000000-0002-0000-0800-000008000000}"/>
    <dataValidation allowBlank="1" showInputMessage="1" showErrorMessage="1" promptTitle="Bends at Inlet/Outlet" prompt="Describe the general alignment of the culvert with the stream and any bends at the inlet or outlet of the culvert." sqref="E37:L38" xr:uid="{00000000-0002-0000-0800-000009000000}"/>
    <dataValidation type="list" allowBlank="1" showInputMessage="1" showErrorMessage="1" promptTitle="Bends at Inlet/Outlet" prompt="Using the drop-down menu, indicate whether there are bends present at the inlet or outlet of the culvert (yes/no)." sqref="D37:D38" xr:uid="{00000000-0002-0000-0800-00000A000000}">
      <formula1>YesNo</formula1>
    </dataValidation>
    <dataValidation allowBlank="1" showInputMessage="1" showErrorMessage="1" promptTitle="Low Flow Floodplain Bench" prompt="Provide justification regarding whether a low flow bench was selected." sqref="E35:L36" xr:uid="{00000000-0002-0000-0800-00000B000000}"/>
    <dataValidation type="list" allowBlank="1" showInputMessage="1" showErrorMessage="1" promptTitle="Low Flow Floodplain Bench" prompt="Using the drop-down menu, indicate whether a low flow floodplain bench is required (yes/no)." sqref="D35:D36" xr:uid="{00000000-0002-0000-0800-00000C000000}">
      <formula1>YesNo</formula1>
    </dataValidation>
    <dataValidation allowBlank="1" showInputMessage="1" showErrorMessage="1" promptTitle="Bed Forms" prompt="Describe the bed forms that will be affected by the culvert (i.e., riffles, pools, glides, etc.)." sqref="D33:L34" xr:uid="{00000000-0002-0000-0800-00000D000000}"/>
    <dataValidation allowBlank="1" showInputMessage="1" showErrorMessage="1" promptTitle="Stream Patterns Up &amp; Downstream" prompt="Describe any characteristics of the stream and culvert that may prevent fish passage or affect bank stability (e.g., bends in the stream or changes in slope)." sqref="D30:L32" xr:uid="{00000000-0002-0000-0800-00000E000000}"/>
    <dataValidation allowBlank="1" showInputMessage="1" showErrorMessage="1" promptTitle="Alternating Sills/Baffles" prompt="Indicate whether the culvert will have low flow sills and/or baffles and provide justification." sqref="I25:L28" xr:uid="{00000000-0002-0000-0800-00000F000000}"/>
    <dataValidation allowBlank="1" showInputMessage="1" showErrorMessage="1" promptTitle="Culvert Low Flow Velocities" prompt="Provide the proposed normal water surface (NWS) flow velocities through the culvert. " sqref="I23:L24" xr:uid="{00000000-0002-0000-0800-000010000000}"/>
    <dataValidation allowBlank="1" showInputMessage="1" showErrorMessage="1" promptTitle="Stream Low Flow Velocities" prompt="Provide the existing normal water surface (NWS) flow velocities in the section of stream to be impacted by the culvert. " sqref="I21:L22" xr:uid="{00000000-0002-0000-0800-000011000000}"/>
    <dataValidation allowBlank="1" showInputMessage="1" showErrorMessage="1" promptTitle="Culvert Low Flow Dimensions" prompt="Provide a description of the proposed low flow dimensions for the culvert. Indicate units of measure (typically feet)." sqref="I18:L20" xr:uid="{00000000-0002-0000-0800-000012000000}"/>
    <dataValidation allowBlank="1" showInputMessage="1" showErrorMessage="1" promptTitle="Stream Low Flow Dimensions" prompt="Provide a description of the approximate average existing low flow channel dimensions for the stream. Indicate units of measure (typically feet)." sqref="I14:L17" xr:uid="{00000000-0002-0000-0800-000013000000}"/>
    <dataValidation allowBlank="1" showInputMessage="1" showErrorMessage="1" promptTitle="Proposed Culvert Burial Depth" prompt="Provide the depth of burial of the culvert (i.e., the distance from the invert of the culvert to the elevation of the natural streambed)." sqref="D17:F17" xr:uid="{00000000-0002-0000-0800-000014000000}"/>
    <dataValidation allowBlank="1" showInputMessage="1" showErrorMessage="1" promptTitle="Proposed Culvert Slope" prompt="Provide the proposed culvert slope, in %." sqref="D15:E15" xr:uid="{00000000-0002-0000-0800-000015000000}"/>
    <dataValidation allowBlank="1" showInputMessage="1" showErrorMessage="1" promptTitle="Existing Average Stream Slope" prompt="Provide the existing average slope (%) of the stream along the distance of the proposed culvert." sqref="D14:E14" xr:uid="{00000000-0002-0000-0800-000016000000}"/>
    <dataValidation allowBlank="1" showInputMessage="1" showErrorMessage="1" promptTitle="Avoidance &amp; Minimization Efforts" prompt="Provide a brief overview of bridge to culvert avoidance and/or minimization efforts and describe, in detail, any efforts that will not be captured in the remainder of the form." sqref="D12:L12" xr:uid="{00000000-0002-0000-0800-000017000000}"/>
    <dataValidation allowBlank="1" showInputMessage="1" showErrorMessage="1" promptTitle="Culvert Length" prompt="Provide the culvert length." sqref="I11:L11" xr:uid="{00000000-0002-0000-0800-000018000000}"/>
    <dataValidation allowBlank="1" showInputMessage="1" showErrorMessage="1" promptTitle="Culvert Height" prompt="Provide the culvert height if rectangular or type &quot;N/A&quot; if circular." sqref="I10:L10" xr:uid="{00000000-0002-0000-0800-000019000000}"/>
    <dataValidation allowBlank="1" showInputMessage="1" showErrorMessage="1" promptTitle="Culvert Width/Diameter" prompt="Provide the culvert width if rectangular or the diameter if circular." sqref="I9:L9" xr:uid="{00000000-0002-0000-0800-00001A000000}"/>
    <dataValidation allowBlank="1" showInputMessage="1" showErrorMessage="1" promptTitle="Number of Culverts" prompt="Indicate the number of culverts to be installed." sqref="I8" xr:uid="{00000000-0002-0000-0800-00001B000000}"/>
    <dataValidation allowBlank="1" showInputMessage="1" showErrorMessage="1" promptTitle="Culvert Type" prompt="Indicate the type and material of construction for the culvert (e.g, &quot;Reinforced concrete box culvert&quot;)." sqref="D11" xr:uid="{00000000-0002-0000-0800-00001C000000}"/>
    <dataValidation allowBlank="1" showInputMessage="1" showErrorMessage="1" promptTitle="Drainage Area" prompt="Provide the total area draining to the culvert." sqref="E8:E9 D9" xr:uid="{00000000-0002-0000-0800-00001D000000}"/>
    <dataValidation type="list" allowBlank="1" showInputMessage="1" showErrorMessage="1" promptTitle="Stream Realignment" prompt="Using the drop-down menu, indicate whether stream realignment is necessary (yes/no)." sqref="D39:D40" xr:uid="{00000000-0002-0000-0800-00001E000000}">
      <formula1>YesNo</formula1>
    </dataValidation>
    <dataValidation type="list" errorStyle="information" allowBlank="1" showInputMessage="1" showErrorMessage="1" errorTitle="Unit of Measure" error="Use the options in the drop-down list if applicable. Otherwise, manually enter an alternative unit of measure." promptTitle="Units of Measure" prompt="Select &quot;Acres&quot; or &quot;Sq. Miles&quot; from the drop down or manually enter another unit of measure if necessary." sqref="F9" xr:uid="{00000000-0002-0000-0800-00001F000000}">
      <formula1>DAUnits</formula1>
    </dataValidation>
    <dataValidation type="list" errorStyle="warning" allowBlank="1" showInputMessage="1" showErrorMessage="1" error="The dropdown list is populated with the water body names entered in the General Project Info sheet. Use these values when possible." promptTitle="Surface Water Body" prompt="Select the water body associated with the culvert. Drop down values are based on water bodies entered into the General Project Info sheet. If only one water body was listed, that water body will be entered automatically after." sqref="D10:F10" xr:uid="{00000000-0002-0000-0800-000020000000}">
      <formula1>SurfaceWater</formula1>
    </dataValidation>
    <dataValidation allowBlank="1" showInputMessage="1" showErrorMessage="1" promptTitle="Proposed Sills/Baffles" prompt="Describe the proposed sills and/or baffles in detail, including spacing, dimensions, and justification." sqref="D20:F28" xr:uid="{00000000-0002-0000-0800-000021000000}"/>
    <dataValidation allowBlank="1" showInputMessage="1" showErrorMessage="1" promptTitle="Existing Streambed Material" prompt="Describe the existing streambed material (e.g., boulders, cobbles, gravel, sand)." sqref="D18:F19" xr:uid="{00000000-0002-0000-0800-000022000000}"/>
  </dataValidations>
  <printOptions horizontalCentered="1" verticalCentered="1"/>
  <pageMargins left="0.3" right="0.3" top="0.25" bottom="0.25" header="0.3" footer="0.3"/>
  <pageSetup scale="78" orientation="landscape" r:id="rId1"/>
  <colBreaks count="1" manualBreakCount="1">
    <brk id="12" min="1" max="43"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4"/>
  <dimension ref="A1:O39"/>
  <sheetViews>
    <sheetView view="pageBreakPreview" zoomScaleNormal="85" zoomScaleSheetLayoutView="100" workbookViewId="0">
      <selection activeCell="A2" sqref="A2:O39"/>
    </sheetView>
  </sheetViews>
  <sheetFormatPr defaultRowHeight="12.75" x14ac:dyDescent="0.2"/>
  <cols>
    <col min="1" max="1" width="9.85546875" style="1" customWidth="1"/>
    <col min="2" max="2" width="10.140625" style="1" customWidth="1"/>
    <col min="3" max="3" width="22.42578125" style="1" customWidth="1"/>
    <col min="4" max="4" width="10.7109375" style="1" customWidth="1"/>
    <col min="5" max="6" width="10" style="1" customWidth="1"/>
    <col min="7" max="7" width="12.140625" style="1" customWidth="1"/>
    <col min="8" max="8" width="13.42578125" style="1" customWidth="1"/>
    <col min="9" max="9" width="11.85546875" style="1" customWidth="1"/>
    <col min="10" max="10" width="11.140625" style="1" customWidth="1"/>
    <col min="11" max="11" width="10" style="1" customWidth="1"/>
    <col min="12" max="12" width="8.7109375" style="1" customWidth="1"/>
    <col min="13" max="15" width="7.5703125" style="1" customWidth="1"/>
    <col min="16" max="16384" width="9.140625" style="1"/>
  </cols>
  <sheetData>
    <row r="1" spans="1:15" ht="20.100000000000001" customHeight="1" x14ac:dyDescent="0.2">
      <c r="A1" s="849" t="s">
        <v>68</v>
      </c>
      <c r="B1" s="304"/>
      <c r="C1" s="304"/>
      <c r="D1" s="304"/>
      <c r="E1" s="304"/>
      <c r="F1" s="304"/>
      <c r="G1" s="304"/>
      <c r="H1" s="304"/>
      <c r="I1" s="304"/>
      <c r="J1" s="304"/>
      <c r="K1" s="304"/>
      <c r="L1" s="304"/>
      <c r="M1" s="304"/>
      <c r="N1" s="304"/>
      <c r="O1" s="850"/>
    </row>
    <row r="2" spans="1:15" ht="15" customHeight="1" x14ac:dyDescent="0.2">
      <c r="A2" s="500" t="s">
        <v>71</v>
      </c>
      <c r="B2" s="501"/>
      <c r="C2" s="501"/>
      <c r="D2" s="501"/>
      <c r="E2" s="501"/>
      <c r="F2" s="501"/>
      <c r="G2" s="501"/>
      <c r="H2" s="501"/>
      <c r="I2" s="501"/>
      <c r="J2" s="501"/>
      <c r="K2" s="501"/>
      <c r="L2" s="501"/>
      <c r="M2" s="501"/>
      <c r="N2" s="501"/>
      <c r="O2" s="845"/>
    </row>
    <row r="3" spans="1:15" ht="15" customHeight="1" x14ac:dyDescent="0.2">
      <c r="A3" s="500"/>
      <c r="B3" s="501"/>
      <c r="C3" s="501"/>
      <c r="D3" s="501"/>
      <c r="E3" s="501"/>
      <c r="F3" s="501"/>
      <c r="G3" s="501"/>
      <c r="H3" s="501"/>
      <c r="I3" s="501"/>
      <c r="J3" s="501"/>
      <c r="K3" s="501"/>
      <c r="L3" s="501"/>
      <c r="M3" s="501"/>
      <c r="N3" s="501"/>
      <c r="O3" s="845"/>
    </row>
    <row r="4" spans="1:15" ht="15" customHeight="1" x14ac:dyDescent="0.2">
      <c r="A4" s="500"/>
      <c r="B4" s="501"/>
      <c r="C4" s="501"/>
      <c r="D4" s="501"/>
      <c r="E4" s="501"/>
      <c r="F4" s="501"/>
      <c r="G4" s="501"/>
      <c r="H4" s="501"/>
      <c r="I4" s="501"/>
      <c r="J4" s="501"/>
      <c r="K4" s="501"/>
      <c r="L4" s="501"/>
      <c r="M4" s="501"/>
      <c r="N4" s="501"/>
      <c r="O4" s="845"/>
    </row>
    <row r="5" spans="1:15" ht="15" customHeight="1" x14ac:dyDescent="0.2">
      <c r="A5" s="500"/>
      <c r="B5" s="501"/>
      <c r="C5" s="501"/>
      <c r="D5" s="501"/>
      <c r="E5" s="501"/>
      <c r="F5" s="501"/>
      <c r="G5" s="501"/>
      <c r="H5" s="501"/>
      <c r="I5" s="501"/>
      <c r="J5" s="501"/>
      <c r="K5" s="501"/>
      <c r="L5" s="501"/>
      <c r="M5" s="501"/>
      <c r="N5" s="501"/>
      <c r="O5" s="845"/>
    </row>
    <row r="6" spans="1:15" ht="15" customHeight="1" x14ac:dyDescent="0.2">
      <c r="A6" s="500"/>
      <c r="B6" s="501"/>
      <c r="C6" s="501"/>
      <c r="D6" s="501"/>
      <c r="E6" s="501"/>
      <c r="F6" s="501"/>
      <c r="G6" s="501"/>
      <c r="H6" s="501"/>
      <c r="I6" s="501"/>
      <c r="J6" s="501"/>
      <c r="K6" s="501"/>
      <c r="L6" s="501"/>
      <c r="M6" s="501"/>
      <c r="N6" s="501"/>
      <c r="O6" s="845"/>
    </row>
    <row r="7" spans="1:15" ht="15" customHeight="1" x14ac:dyDescent="0.2">
      <c r="A7" s="500"/>
      <c r="B7" s="501"/>
      <c r="C7" s="501"/>
      <c r="D7" s="501"/>
      <c r="E7" s="501"/>
      <c r="F7" s="501"/>
      <c r="G7" s="501"/>
      <c r="H7" s="501"/>
      <c r="I7" s="501"/>
      <c r="J7" s="501"/>
      <c r="K7" s="501"/>
      <c r="L7" s="501"/>
      <c r="M7" s="501"/>
      <c r="N7" s="501"/>
      <c r="O7" s="845"/>
    </row>
    <row r="8" spans="1:15" ht="15" customHeight="1" x14ac:dyDescent="0.2">
      <c r="A8" s="500"/>
      <c r="B8" s="501"/>
      <c r="C8" s="501"/>
      <c r="D8" s="501"/>
      <c r="E8" s="501"/>
      <c r="F8" s="501"/>
      <c r="G8" s="501"/>
      <c r="H8" s="501"/>
      <c r="I8" s="501"/>
      <c r="J8" s="501"/>
      <c r="K8" s="501"/>
      <c r="L8" s="501"/>
      <c r="M8" s="501"/>
      <c r="N8" s="501"/>
      <c r="O8" s="845"/>
    </row>
    <row r="9" spans="1:15" ht="15" customHeight="1" x14ac:dyDescent="0.2">
      <c r="A9" s="500"/>
      <c r="B9" s="501"/>
      <c r="C9" s="501"/>
      <c r="D9" s="501"/>
      <c r="E9" s="501"/>
      <c r="F9" s="501"/>
      <c r="G9" s="501"/>
      <c r="H9" s="501"/>
      <c r="I9" s="501"/>
      <c r="J9" s="501"/>
      <c r="K9" s="501"/>
      <c r="L9" s="501"/>
      <c r="M9" s="501"/>
      <c r="N9" s="501"/>
      <c r="O9" s="845"/>
    </row>
    <row r="10" spans="1:15" s="3" customFormat="1" ht="15" customHeight="1" x14ac:dyDescent="0.2">
      <c r="A10" s="500"/>
      <c r="B10" s="501"/>
      <c r="C10" s="501"/>
      <c r="D10" s="501"/>
      <c r="E10" s="501"/>
      <c r="F10" s="501"/>
      <c r="G10" s="501"/>
      <c r="H10" s="501"/>
      <c r="I10" s="501"/>
      <c r="J10" s="501"/>
      <c r="K10" s="501"/>
      <c r="L10" s="501"/>
      <c r="M10" s="501"/>
      <c r="N10" s="501"/>
      <c r="O10" s="845"/>
    </row>
    <row r="11" spans="1:15" ht="15" customHeight="1" x14ac:dyDescent="0.2">
      <c r="A11" s="500"/>
      <c r="B11" s="501"/>
      <c r="C11" s="501"/>
      <c r="D11" s="501"/>
      <c r="E11" s="501"/>
      <c r="F11" s="501"/>
      <c r="G11" s="501"/>
      <c r="H11" s="501"/>
      <c r="I11" s="501"/>
      <c r="J11" s="501"/>
      <c r="K11" s="501"/>
      <c r="L11" s="501"/>
      <c r="M11" s="501"/>
      <c r="N11" s="501"/>
      <c r="O11" s="845"/>
    </row>
    <row r="12" spans="1:15" ht="15" customHeight="1" x14ac:dyDescent="0.2">
      <c r="A12" s="500"/>
      <c r="B12" s="501"/>
      <c r="C12" s="501"/>
      <c r="D12" s="501"/>
      <c r="E12" s="501"/>
      <c r="F12" s="501"/>
      <c r="G12" s="501"/>
      <c r="H12" s="501"/>
      <c r="I12" s="501"/>
      <c r="J12" s="501"/>
      <c r="K12" s="501"/>
      <c r="L12" s="501"/>
      <c r="M12" s="501"/>
      <c r="N12" s="501"/>
      <c r="O12" s="845"/>
    </row>
    <row r="13" spans="1:15" ht="30" customHeight="1" x14ac:dyDescent="0.2">
      <c r="A13" s="500"/>
      <c r="B13" s="501"/>
      <c r="C13" s="501"/>
      <c r="D13" s="501"/>
      <c r="E13" s="501"/>
      <c r="F13" s="501"/>
      <c r="G13" s="501"/>
      <c r="H13" s="501"/>
      <c r="I13" s="501"/>
      <c r="J13" s="501"/>
      <c r="K13" s="501"/>
      <c r="L13" s="501"/>
      <c r="M13" s="501"/>
      <c r="N13" s="501"/>
      <c r="O13" s="845"/>
    </row>
    <row r="14" spans="1:15" ht="15" customHeight="1" x14ac:dyDescent="0.2">
      <c r="A14" s="500"/>
      <c r="B14" s="501"/>
      <c r="C14" s="501"/>
      <c r="D14" s="501"/>
      <c r="E14" s="501"/>
      <c r="F14" s="501"/>
      <c r="G14" s="501"/>
      <c r="H14" s="501"/>
      <c r="I14" s="501"/>
      <c r="J14" s="501"/>
      <c r="K14" s="501"/>
      <c r="L14" s="501"/>
      <c r="M14" s="501"/>
      <c r="N14" s="501"/>
      <c r="O14" s="845"/>
    </row>
    <row r="15" spans="1:15" ht="30" customHeight="1" x14ac:dyDescent="0.2">
      <c r="A15" s="500"/>
      <c r="B15" s="501"/>
      <c r="C15" s="501"/>
      <c r="D15" s="501"/>
      <c r="E15" s="501"/>
      <c r="F15" s="501"/>
      <c r="G15" s="501"/>
      <c r="H15" s="501"/>
      <c r="I15" s="501"/>
      <c r="J15" s="501"/>
      <c r="K15" s="501"/>
      <c r="L15" s="501"/>
      <c r="M15" s="501"/>
      <c r="N15" s="501"/>
      <c r="O15" s="845"/>
    </row>
    <row r="16" spans="1:15" ht="15" customHeight="1" x14ac:dyDescent="0.2">
      <c r="A16" s="500"/>
      <c r="B16" s="501"/>
      <c r="C16" s="501"/>
      <c r="D16" s="501"/>
      <c r="E16" s="501"/>
      <c r="F16" s="501"/>
      <c r="G16" s="501"/>
      <c r="H16" s="501"/>
      <c r="I16" s="501"/>
      <c r="J16" s="501"/>
      <c r="K16" s="501"/>
      <c r="L16" s="501"/>
      <c r="M16" s="501"/>
      <c r="N16" s="501"/>
      <c r="O16" s="845"/>
    </row>
    <row r="17" spans="1:15" ht="20.100000000000001" customHeight="1" x14ac:dyDescent="0.2">
      <c r="A17" s="500"/>
      <c r="B17" s="501"/>
      <c r="C17" s="501"/>
      <c r="D17" s="501"/>
      <c r="E17" s="501"/>
      <c r="F17" s="501"/>
      <c r="G17" s="501"/>
      <c r="H17" s="501"/>
      <c r="I17" s="501"/>
      <c r="J17" s="501"/>
      <c r="K17" s="501"/>
      <c r="L17" s="501"/>
      <c r="M17" s="501"/>
      <c r="N17" s="501"/>
      <c r="O17" s="845"/>
    </row>
    <row r="18" spans="1:15" ht="15" customHeight="1" x14ac:dyDescent="0.2">
      <c r="A18" s="500"/>
      <c r="B18" s="501"/>
      <c r="C18" s="501"/>
      <c r="D18" s="501"/>
      <c r="E18" s="501"/>
      <c r="F18" s="501"/>
      <c r="G18" s="501"/>
      <c r="H18" s="501"/>
      <c r="I18" s="501"/>
      <c r="J18" s="501"/>
      <c r="K18" s="501"/>
      <c r="L18" s="501"/>
      <c r="M18" s="501"/>
      <c r="N18" s="501"/>
      <c r="O18" s="845"/>
    </row>
    <row r="19" spans="1:15" ht="15" customHeight="1" x14ac:dyDescent="0.2">
      <c r="A19" s="500"/>
      <c r="B19" s="501"/>
      <c r="C19" s="501"/>
      <c r="D19" s="501"/>
      <c r="E19" s="501"/>
      <c r="F19" s="501"/>
      <c r="G19" s="501"/>
      <c r="H19" s="501"/>
      <c r="I19" s="501"/>
      <c r="J19" s="501"/>
      <c r="K19" s="501"/>
      <c r="L19" s="501"/>
      <c r="M19" s="501"/>
      <c r="N19" s="501"/>
      <c r="O19" s="845"/>
    </row>
    <row r="20" spans="1:15" ht="15" customHeight="1" x14ac:dyDescent="0.2">
      <c r="A20" s="500"/>
      <c r="B20" s="501"/>
      <c r="C20" s="501"/>
      <c r="D20" s="501"/>
      <c r="E20" s="501"/>
      <c r="F20" s="501"/>
      <c r="G20" s="501"/>
      <c r="H20" s="501"/>
      <c r="I20" s="501"/>
      <c r="J20" s="501"/>
      <c r="K20" s="501"/>
      <c r="L20" s="501"/>
      <c r="M20" s="501"/>
      <c r="N20" s="501"/>
      <c r="O20" s="845"/>
    </row>
    <row r="21" spans="1:15" ht="15" customHeight="1" x14ac:dyDescent="0.2">
      <c r="A21" s="500"/>
      <c r="B21" s="501"/>
      <c r="C21" s="501"/>
      <c r="D21" s="501"/>
      <c r="E21" s="501"/>
      <c r="F21" s="501"/>
      <c r="G21" s="501"/>
      <c r="H21" s="501"/>
      <c r="I21" s="501"/>
      <c r="J21" s="501"/>
      <c r="K21" s="501"/>
      <c r="L21" s="501"/>
      <c r="M21" s="501"/>
      <c r="N21" s="501"/>
      <c r="O21" s="845"/>
    </row>
    <row r="22" spans="1:15" ht="15" customHeight="1" x14ac:dyDescent="0.2">
      <c r="A22" s="500"/>
      <c r="B22" s="501"/>
      <c r="C22" s="501"/>
      <c r="D22" s="501"/>
      <c r="E22" s="501"/>
      <c r="F22" s="501"/>
      <c r="G22" s="501"/>
      <c r="H22" s="501"/>
      <c r="I22" s="501"/>
      <c r="J22" s="501"/>
      <c r="K22" s="501"/>
      <c r="L22" s="501"/>
      <c r="M22" s="501"/>
      <c r="N22" s="501"/>
      <c r="O22" s="845"/>
    </row>
    <row r="23" spans="1:15" ht="15" customHeight="1" x14ac:dyDescent="0.2">
      <c r="A23" s="500"/>
      <c r="B23" s="501"/>
      <c r="C23" s="501"/>
      <c r="D23" s="501"/>
      <c r="E23" s="501"/>
      <c r="F23" s="501"/>
      <c r="G23" s="501"/>
      <c r="H23" s="501"/>
      <c r="I23" s="501"/>
      <c r="J23" s="501"/>
      <c r="K23" s="501"/>
      <c r="L23" s="501"/>
      <c r="M23" s="501"/>
      <c r="N23" s="501"/>
      <c r="O23" s="845"/>
    </row>
    <row r="24" spans="1:15" ht="15" customHeight="1" x14ac:dyDescent="0.2">
      <c r="A24" s="500"/>
      <c r="B24" s="501"/>
      <c r="C24" s="501"/>
      <c r="D24" s="501"/>
      <c r="E24" s="501"/>
      <c r="F24" s="501"/>
      <c r="G24" s="501"/>
      <c r="H24" s="501"/>
      <c r="I24" s="501"/>
      <c r="J24" s="501"/>
      <c r="K24" s="501"/>
      <c r="L24" s="501"/>
      <c r="M24" s="501"/>
      <c r="N24" s="501"/>
      <c r="O24" s="845"/>
    </row>
    <row r="25" spans="1:15" ht="20.100000000000001" customHeight="1" x14ac:dyDescent="0.2">
      <c r="A25" s="500"/>
      <c r="B25" s="501"/>
      <c r="C25" s="501"/>
      <c r="D25" s="501"/>
      <c r="E25" s="501"/>
      <c r="F25" s="501"/>
      <c r="G25" s="501"/>
      <c r="H25" s="501"/>
      <c r="I25" s="501"/>
      <c r="J25" s="501"/>
      <c r="K25" s="501"/>
      <c r="L25" s="501"/>
      <c r="M25" s="501"/>
      <c r="N25" s="501"/>
      <c r="O25" s="845"/>
    </row>
    <row r="26" spans="1:15" ht="15" customHeight="1" x14ac:dyDescent="0.2">
      <c r="A26" s="500"/>
      <c r="B26" s="501"/>
      <c r="C26" s="501"/>
      <c r="D26" s="501"/>
      <c r="E26" s="501"/>
      <c r="F26" s="501"/>
      <c r="G26" s="501"/>
      <c r="H26" s="501"/>
      <c r="I26" s="501"/>
      <c r="J26" s="501"/>
      <c r="K26" s="501"/>
      <c r="L26" s="501"/>
      <c r="M26" s="501"/>
      <c r="N26" s="501"/>
      <c r="O26" s="845"/>
    </row>
    <row r="27" spans="1:15" ht="15" customHeight="1" x14ac:dyDescent="0.2">
      <c r="A27" s="500"/>
      <c r="B27" s="501"/>
      <c r="C27" s="501"/>
      <c r="D27" s="501"/>
      <c r="E27" s="501"/>
      <c r="F27" s="501"/>
      <c r="G27" s="501"/>
      <c r="H27" s="501"/>
      <c r="I27" s="501"/>
      <c r="J27" s="501"/>
      <c r="K27" s="501"/>
      <c r="L27" s="501"/>
      <c r="M27" s="501"/>
      <c r="N27" s="501"/>
      <c r="O27" s="845"/>
    </row>
    <row r="28" spans="1:15" ht="15" customHeight="1" x14ac:dyDescent="0.2">
      <c r="A28" s="500"/>
      <c r="B28" s="501"/>
      <c r="C28" s="501"/>
      <c r="D28" s="501"/>
      <c r="E28" s="501"/>
      <c r="F28" s="501"/>
      <c r="G28" s="501"/>
      <c r="H28" s="501"/>
      <c r="I28" s="501"/>
      <c r="J28" s="501"/>
      <c r="K28" s="501"/>
      <c r="L28" s="501"/>
      <c r="M28" s="501"/>
      <c r="N28" s="501"/>
      <c r="O28" s="845"/>
    </row>
    <row r="29" spans="1:15" ht="15" customHeight="1" x14ac:dyDescent="0.2">
      <c r="A29" s="500"/>
      <c r="B29" s="501"/>
      <c r="C29" s="501"/>
      <c r="D29" s="501"/>
      <c r="E29" s="501"/>
      <c r="F29" s="501"/>
      <c r="G29" s="501"/>
      <c r="H29" s="501"/>
      <c r="I29" s="501"/>
      <c r="J29" s="501"/>
      <c r="K29" s="501"/>
      <c r="L29" s="501"/>
      <c r="M29" s="501"/>
      <c r="N29" s="501"/>
      <c r="O29" s="845"/>
    </row>
    <row r="30" spans="1:15" ht="15" customHeight="1" x14ac:dyDescent="0.2">
      <c r="A30" s="500"/>
      <c r="B30" s="501"/>
      <c r="C30" s="501"/>
      <c r="D30" s="501"/>
      <c r="E30" s="501"/>
      <c r="F30" s="501"/>
      <c r="G30" s="501"/>
      <c r="H30" s="501"/>
      <c r="I30" s="501"/>
      <c r="J30" s="501"/>
      <c r="K30" s="501"/>
      <c r="L30" s="501"/>
      <c r="M30" s="501"/>
      <c r="N30" s="501"/>
      <c r="O30" s="845"/>
    </row>
    <row r="31" spans="1:15" s="4" customFormat="1" ht="15" customHeight="1" x14ac:dyDescent="0.2">
      <c r="A31" s="500"/>
      <c r="B31" s="501"/>
      <c r="C31" s="501"/>
      <c r="D31" s="501"/>
      <c r="E31" s="501"/>
      <c r="F31" s="501"/>
      <c r="G31" s="501"/>
      <c r="H31" s="501"/>
      <c r="I31" s="501"/>
      <c r="J31" s="501"/>
      <c r="K31" s="501"/>
      <c r="L31" s="501"/>
      <c r="M31" s="501"/>
      <c r="N31" s="501"/>
      <c r="O31" s="845"/>
    </row>
    <row r="32" spans="1:15" s="4" customFormat="1" ht="15" customHeight="1" x14ac:dyDescent="0.2">
      <c r="A32" s="500"/>
      <c r="B32" s="501"/>
      <c r="C32" s="501"/>
      <c r="D32" s="501"/>
      <c r="E32" s="501"/>
      <c r="F32" s="501"/>
      <c r="G32" s="501"/>
      <c r="H32" s="501"/>
      <c r="I32" s="501"/>
      <c r="J32" s="501"/>
      <c r="K32" s="501"/>
      <c r="L32" s="501"/>
      <c r="M32" s="501"/>
      <c r="N32" s="501"/>
      <c r="O32" s="845"/>
    </row>
    <row r="33" spans="1:15" ht="15" customHeight="1" x14ac:dyDescent="0.2">
      <c r="A33" s="500"/>
      <c r="B33" s="501"/>
      <c r="C33" s="501"/>
      <c r="D33" s="501"/>
      <c r="E33" s="501"/>
      <c r="F33" s="501"/>
      <c r="G33" s="501"/>
      <c r="H33" s="501"/>
      <c r="I33" s="501"/>
      <c r="J33" s="501"/>
      <c r="K33" s="501"/>
      <c r="L33" s="501"/>
      <c r="M33" s="501"/>
      <c r="N33" s="501"/>
      <c r="O33" s="845"/>
    </row>
    <row r="34" spans="1:15" ht="15" customHeight="1" x14ac:dyDescent="0.2">
      <c r="A34" s="500"/>
      <c r="B34" s="501"/>
      <c r="C34" s="501"/>
      <c r="D34" s="501"/>
      <c r="E34" s="501"/>
      <c r="F34" s="501"/>
      <c r="G34" s="501"/>
      <c r="H34" s="501"/>
      <c r="I34" s="501"/>
      <c r="J34" s="501"/>
      <c r="K34" s="501"/>
      <c r="L34" s="501"/>
      <c r="M34" s="501"/>
      <c r="N34" s="501"/>
      <c r="O34" s="845"/>
    </row>
    <row r="35" spans="1:15" ht="15" customHeight="1" x14ac:dyDescent="0.2">
      <c r="A35" s="500"/>
      <c r="B35" s="501"/>
      <c r="C35" s="501"/>
      <c r="D35" s="501"/>
      <c r="E35" s="501"/>
      <c r="F35" s="501"/>
      <c r="G35" s="501"/>
      <c r="H35" s="501"/>
      <c r="I35" s="501"/>
      <c r="J35" s="501"/>
      <c r="K35" s="501"/>
      <c r="L35" s="501"/>
      <c r="M35" s="501"/>
      <c r="N35" s="501"/>
      <c r="O35" s="845"/>
    </row>
    <row r="36" spans="1:15" ht="15" customHeight="1" x14ac:dyDescent="0.2">
      <c r="A36" s="500"/>
      <c r="B36" s="501"/>
      <c r="C36" s="501"/>
      <c r="D36" s="501"/>
      <c r="E36" s="501"/>
      <c r="F36" s="501"/>
      <c r="G36" s="501"/>
      <c r="H36" s="501"/>
      <c r="I36" s="501"/>
      <c r="J36" s="501"/>
      <c r="K36" s="501"/>
      <c r="L36" s="501"/>
      <c r="M36" s="501"/>
      <c r="N36" s="501"/>
      <c r="O36" s="845"/>
    </row>
    <row r="37" spans="1:15" ht="15" customHeight="1" x14ac:dyDescent="0.2">
      <c r="A37" s="500"/>
      <c r="B37" s="501"/>
      <c r="C37" s="501"/>
      <c r="D37" s="501"/>
      <c r="E37" s="501"/>
      <c r="F37" s="501"/>
      <c r="G37" s="501"/>
      <c r="H37" s="501"/>
      <c r="I37" s="501"/>
      <c r="J37" s="501"/>
      <c r="K37" s="501"/>
      <c r="L37" s="501"/>
      <c r="M37" s="501"/>
      <c r="N37" s="501"/>
      <c r="O37" s="845"/>
    </row>
    <row r="38" spans="1:15" ht="15" customHeight="1" x14ac:dyDescent="0.2">
      <c r="A38" s="500"/>
      <c r="B38" s="501"/>
      <c r="C38" s="501"/>
      <c r="D38" s="501"/>
      <c r="E38" s="501"/>
      <c r="F38" s="501"/>
      <c r="G38" s="501"/>
      <c r="H38" s="501"/>
      <c r="I38" s="501"/>
      <c r="J38" s="501"/>
      <c r="K38" s="501"/>
      <c r="L38" s="501"/>
      <c r="M38" s="501"/>
      <c r="N38" s="501"/>
      <c r="O38" s="845"/>
    </row>
    <row r="39" spans="1:15" ht="15" customHeight="1" thickBot="1" x14ac:dyDescent="0.25">
      <c r="A39" s="846"/>
      <c r="B39" s="847"/>
      <c r="C39" s="847"/>
      <c r="D39" s="847"/>
      <c r="E39" s="847"/>
      <c r="F39" s="847"/>
      <c r="G39" s="847"/>
      <c r="H39" s="847"/>
      <c r="I39" s="847"/>
      <c r="J39" s="847"/>
      <c r="K39" s="847"/>
      <c r="L39" s="847"/>
      <c r="M39" s="847"/>
      <c r="N39" s="847"/>
      <c r="O39" s="848"/>
    </row>
  </sheetData>
  <sheetProtection sheet="1" selectLockedCells="1" selectUnlockedCells="1"/>
  <customSheetViews>
    <customSheetView guid="{948C24FE-0817-49C2-8BDD-0E514C1DCD4E}" showPageBreaks="1" printArea="1" view="pageBreakPreview" topLeftCell="A4">
      <selection activeCell="A6" sqref="A6:O43"/>
      <pageMargins left="0" right="0" top="0.25" bottom="0" header="0.5" footer="0.23"/>
      <printOptions horizontalCentered="1"/>
      <pageSetup scale="83" orientation="landscape" r:id="rId1"/>
      <headerFooter alignWithMargins="0"/>
    </customSheetView>
  </customSheetViews>
  <mergeCells count="2">
    <mergeCell ref="A2:O39"/>
    <mergeCell ref="A1:O1"/>
  </mergeCells>
  <phoneticPr fontId="1" type="noConversion"/>
  <printOptions horizontalCentered="1"/>
  <pageMargins left="0.3" right="0.3" top="0.75" bottom="0.75" header="0.3" footer="0.3"/>
  <pageSetup scale="82" orientation="landscape"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dimension ref="A1:AS103"/>
  <sheetViews>
    <sheetView topLeftCell="H1" workbookViewId="0">
      <selection activeCell="N6" sqref="N6"/>
    </sheetView>
  </sheetViews>
  <sheetFormatPr defaultRowHeight="12.75" x14ac:dyDescent="0.2"/>
  <cols>
    <col min="1" max="1" width="18.42578125" customWidth="1"/>
    <col min="2" max="3" width="17.7109375" customWidth="1"/>
    <col min="4" max="4" width="23.140625" customWidth="1"/>
    <col min="5" max="5" width="19.7109375" bestFit="1" customWidth="1"/>
    <col min="6" max="6" width="31.5703125" bestFit="1" customWidth="1"/>
    <col min="7" max="7" width="34.7109375" bestFit="1" customWidth="1"/>
    <col min="8" max="8" width="18.85546875" bestFit="1" customWidth="1"/>
    <col min="9" max="9" width="17.140625" customWidth="1"/>
    <col min="10" max="10" width="18.7109375" bestFit="1" customWidth="1"/>
    <col min="11" max="12" width="18.7109375" customWidth="1"/>
    <col min="13" max="13" width="39.28515625" customWidth="1"/>
    <col min="14" max="14" width="18.7109375" customWidth="1"/>
    <col min="15" max="15" width="10.140625" customWidth="1"/>
    <col min="16" max="16" width="14.5703125" customWidth="1"/>
    <col min="17" max="17" width="70.28515625" bestFit="1" customWidth="1"/>
    <col min="18" max="18" width="13.7109375" customWidth="1"/>
    <col min="19" max="19" width="37.28515625" customWidth="1"/>
    <col min="20" max="20" width="14.5703125" customWidth="1"/>
    <col min="21" max="21" width="13.42578125" customWidth="1"/>
    <col min="22" max="22" width="15.140625" customWidth="1"/>
    <col min="23" max="23" width="16.28515625" customWidth="1"/>
    <col min="24" max="25" width="28.28515625" bestFit="1" customWidth="1"/>
    <col min="26" max="27" width="19.42578125" customWidth="1"/>
    <col min="28" max="28" width="14.5703125" bestFit="1" customWidth="1"/>
    <col min="29" max="29" width="17.28515625" customWidth="1"/>
    <col min="30" max="30" width="32.85546875" customWidth="1"/>
    <col min="31" max="31" width="11" customWidth="1"/>
    <col min="32" max="32" width="30.42578125" bestFit="1" customWidth="1"/>
    <col min="34" max="34" width="51.28515625" customWidth="1"/>
    <col min="40" max="41" width="8.85546875" customWidth="1"/>
    <col min="43" max="43" width="31.7109375" customWidth="1"/>
  </cols>
  <sheetData>
    <row r="1" spans="1:45" x14ac:dyDescent="0.2">
      <c r="A1" s="55" t="s">
        <v>120</v>
      </c>
      <c r="B1" s="56"/>
      <c r="C1" s="57"/>
      <c r="D1" s="57"/>
      <c r="E1" s="57"/>
      <c r="F1" s="57"/>
      <c r="G1" s="57"/>
      <c r="H1" s="57"/>
      <c r="I1" s="57"/>
      <c r="J1" s="57"/>
      <c r="K1" s="57"/>
      <c r="L1" s="57"/>
      <c r="M1" s="57"/>
      <c r="N1" s="57"/>
      <c r="O1" s="57"/>
      <c r="P1" s="57"/>
      <c r="Q1" s="57"/>
      <c r="R1" s="57"/>
      <c r="S1" s="57"/>
      <c r="T1" s="57"/>
      <c r="U1" s="57"/>
      <c r="V1" s="57"/>
      <c r="W1" s="57"/>
      <c r="X1" s="57"/>
      <c r="Y1" s="57"/>
      <c r="Z1" s="57"/>
      <c r="AA1" s="57"/>
      <c r="AB1" s="57"/>
      <c r="AC1" s="56"/>
      <c r="AD1" s="56"/>
    </row>
    <row r="2" spans="1:45" ht="42" customHeight="1" x14ac:dyDescent="0.2">
      <c r="A2" s="58" t="s">
        <v>287</v>
      </c>
      <c r="B2" s="58" t="s">
        <v>121</v>
      </c>
      <c r="C2" s="59" t="s">
        <v>122</v>
      </c>
      <c r="D2" s="59" t="s">
        <v>122</v>
      </c>
      <c r="E2" s="60" t="s">
        <v>123</v>
      </c>
      <c r="F2" s="60" t="s">
        <v>691</v>
      </c>
      <c r="G2" s="60" t="s">
        <v>124</v>
      </c>
      <c r="H2" s="60" t="s">
        <v>83</v>
      </c>
      <c r="I2" s="60" t="s">
        <v>125</v>
      </c>
      <c r="J2" s="60" t="s">
        <v>469</v>
      </c>
      <c r="K2" s="60" t="s">
        <v>470</v>
      </c>
      <c r="L2" s="60" t="s">
        <v>471</v>
      </c>
      <c r="M2" s="60" t="s">
        <v>347</v>
      </c>
      <c r="N2" s="60" t="s">
        <v>320</v>
      </c>
      <c r="O2" s="60" t="s">
        <v>100</v>
      </c>
      <c r="P2" s="60" t="s">
        <v>126</v>
      </c>
      <c r="Q2" s="60" t="s">
        <v>127</v>
      </c>
      <c r="R2" s="60" t="s">
        <v>85</v>
      </c>
      <c r="S2" s="60" t="s">
        <v>84</v>
      </c>
      <c r="T2" s="60" t="s">
        <v>340</v>
      </c>
      <c r="U2" s="60" t="s">
        <v>86</v>
      </c>
      <c r="V2" s="60" t="s">
        <v>129</v>
      </c>
      <c r="W2" s="60" t="s">
        <v>302</v>
      </c>
      <c r="X2" s="60" t="s">
        <v>131</v>
      </c>
      <c r="Y2" s="60" t="s">
        <v>132</v>
      </c>
      <c r="Z2" s="60" t="s">
        <v>283</v>
      </c>
      <c r="AA2" s="60" t="s">
        <v>130</v>
      </c>
      <c r="AB2" s="60" t="s">
        <v>128</v>
      </c>
      <c r="AC2" s="60" t="s">
        <v>316</v>
      </c>
      <c r="AD2" s="59" t="s">
        <v>345</v>
      </c>
      <c r="AE2" s="59" t="s">
        <v>612</v>
      </c>
      <c r="AF2" s="59" t="s">
        <v>613</v>
      </c>
      <c r="AG2" s="59" t="s">
        <v>100</v>
      </c>
      <c r="AH2" s="173" t="s">
        <v>648</v>
      </c>
      <c r="AI2" s="173" t="s">
        <v>703</v>
      </c>
    </row>
    <row r="3" spans="1:45" ht="15.75" customHeight="1" x14ac:dyDescent="0.2">
      <c r="A3" s="61" t="s">
        <v>287</v>
      </c>
      <c r="B3" s="61" t="s">
        <v>121</v>
      </c>
      <c r="C3" s="62" t="s">
        <v>133</v>
      </c>
      <c r="D3" s="62" t="s">
        <v>292</v>
      </c>
      <c r="E3" s="63" t="s">
        <v>134</v>
      </c>
      <c r="F3" s="63" t="s">
        <v>135</v>
      </c>
      <c r="G3" s="63" t="s">
        <v>136</v>
      </c>
      <c r="H3" s="63" t="s">
        <v>137</v>
      </c>
      <c r="I3" s="63" t="s">
        <v>138</v>
      </c>
      <c r="J3" s="63" t="s">
        <v>139</v>
      </c>
      <c r="K3" s="63" t="s">
        <v>448</v>
      </c>
      <c r="L3" s="63" t="s">
        <v>472</v>
      </c>
      <c r="M3" s="63" t="s">
        <v>348</v>
      </c>
      <c r="N3" s="63" t="s">
        <v>321</v>
      </c>
      <c r="O3" s="63" t="s">
        <v>335</v>
      </c>
      <c r="P3" s="63" t="s">
        <v>140</v>
      </c>
      <c r="Q3" s="63" t="s">
        <v>141</v>
      </c>
      <c r="R3" s="63" t="s">
        <v>298</v>
      </c>
      <c r="S3" s="63" t="s">
        <v>303</v>
      </c>
      <c r="T3" s="63" t="s">
        <v>340</v>
      </c>
      <c r="U3" s="64" t="s">
        <v>143</v>
      </c>
      <c r="V3" s="63" t="s">
        <v>144</v>
      </c>
      <c r="W3" s="63" t="s">
        <v>145</v>
      </c>
      <c r="X3" s="63" t="s">
        <v>146</v>
      </c>
      <c r="Y3" s="63" t="s">
        <v>147</v>
      </c>
      <c r="Z3" s="63" t="s">
        <v>283</v>
      </c>
      <c r="AA3" s="63" t="s">
        <v>130</v>
      </c>
      <c r="AB3" s="63" t="s">
        <v>142</v>
      </c>
      <c r="AC3" s="63" t="s">
        <v>317</v>
      </c>
      <c r="AD3" s="63" t="s">
        <v>346</v>
      </c>
      <c r="AE3" s="62" t="s">
        <v>614</v>
      </c>
      <c r="AF3" s="62" t="s">
        <v>615</v>
      </c>
      <c r="AG3" s="62" t="s">
        <v>616</v>
      </c>
      <c r="AH3" s="172" t="s">
        <v>634</v>
      </c>
      <c r="AI3" s="172" t="s">
        <v>704</v>
      </c>
    </row>
    <row r="4" spans="1:45" ht="15.75" customHeight="1" x14ac:dyDescent="0.2">
      <c r="A4" s="56" t="s">
        <v>288</v>
      </c>
      <c r="B4" s="65" t="s">
        <v>148</v>
      </c>
      <c r="C4" s="66" t="s">
        <v>1</v>
      </c>
      <c r="D4" s="66" t="s">
        <v>179</v>
      </c>
      <c r="E4" s="66" t="s">
        <v>79</v>
      </c>
      <c r="F4" s="73" t="s">
        <v>79</v>
      </c>
      <c r="G4" s="73" t="s">
        <v>79</v>
      </c>
      <c r="H4" s="66" t="s">
        <v>79</v>
      </c>
      <c r="I4" s="66" t="s">
        <v>79</v>
      </c>
      <c r="J4" s="73" t="s">
        <v>117</v>
      </c>
      <c r="K4" s="73" t="s">
        <v>156</v>
      </c>
      <c r="L4" s="73" t="s">
        <v>441</v>
      </c>
      <c r="M4" s="73" t="s">
        <v>116</v>
      </c>
      <c r="N4" s="67" t="s">
        <v>435</v>
      </c>
      <c r="O4" s="57" t="s">
        <v>159</v>
      </c>
      <c r="P4" s="57" t="s">
        <v>149</v>
      </c>
      <c r="Q4" s="57" t="s">
        <v>150</v>
      </c>
      <c r="R4" s="57" t="s">
        <v>114</v>
      </c>
      <c r="S4" s="57" t="s">
        <v>304</v>
      </c>
      <c r="T4" s="57" t="s">
        <v>293</v>
      </c>
      <c r="U4" s="57" t="s">
        <v>98</v>
      </c>
      <c r="V4" s="57" t="s">
        <v>152</v>
      </c>
      <c r="W4" s="73" t="s">
        <v>153</v>
      </c>
      <c r="X4" s="57" t="s">
        <v>154</v>
      </c>
      <c r="Y4" s="57" t="s">
        <v>154</v>
      </c>
      <c r="Z4" s="57" t="s">
        <v>98</v>
      </c>
      <c r="AA4" s="57" t="s">
        <v>361</v>
      </c>
      <c r="AB4" s="57" t="s">
        <v>151</v>
      </c>
      <c r="AC4" s="57" t="s">
        <v>318</v>
      </c>
      <c r="AD4" s="57" t="s">
        <v>341</v>
      </c>
      <c r="AE4" s="164" t="s">
        <v>547</v>
      </c>
      <c r="AF4" s="66" t="s">
        <v>17</v>
      </c>
      <c r="AG4" s="165" t="s">
        <v>617</v>
      </c>
      <c r="AH4" s="171" t="str">
        <f>IF('General Project Information'!D27="","","(1)"&amp;'General Project Information'!D27)</f>
        <v>(1)Middle Creek</v>
      </c>
      <c r="AI4" s="171" t="s">
        <v>617</v>
      </c>
    </row>
    <row r="5" spans="1:45" ht="15.75" customHeight="1" x14ac:dyDescent="0.2">
      <c r="A5" s="56" t="s">
        <v>289</v>
      </c>
      <c r="B5" s="65" t="s">
        <v>155</v>
      </c>
      <c r="C5" s="66" t="s">
        <v>69</v>
      </c>
      <c r="D5" s="66" t="s">
        <v>180</v>
      </c>
      <c r="E5" s="66" t="s">
        <v>17</v>
      </c>
      <c r="F5" s="73" t="s">
        <v>29</v>
      </c>
      <c r="G5" s="73" t="s">
        <v>36</v>
      </c>
      <c r="H5" s="66" t="s">
        <v>45</v>
      </c>
      <c r="I5" s="66" t="s">
        <v>52</v>
      </c>
      <c r="J5" s="73" t="s">
        <v>156</v>
      </c>
      <c r="K5" s="73" t="s">
        <v>112</v>
      </c>
      <c r="L5" s="73" t="s">
        <v>117</v>
      </c>
      <c r="M5" s="73" t="s">
        <v>349</v>
      </c>
      <c r="N5" s="68" t="s">
        <v>104</v>
      </c>
      <c r="O5" s="73" t="s">
        <v>166</v>
      </c>
      <c r="P5" s="73" t="s">
        <v>157</v>
      </c>
      <c r="Q5" s="73" t="s">
        <v>158</v>
      </c>
      <c r="R5" s="73" t="s">
        <v>335</v>
      </c>
      <c r="S5" s="73" t="s">
        <v>305</v>
      </c>
      <c r="T5" s="57" t="s">
        <v>294</v>
      </c>
      <c r="U5" s="57" t="s">
        <v>7</v>
      </c>
      <c r="V5" s="73" t="s">
        <v>161</v>
      </c>
      <c r="W5" s="57" t="s">
        <v>162</v>
      </c>
      <c r="X5" s="57" t="s">
        <v>163</v>
      </c>
      <c r="Y5" s="57" t="s">
        <v>163</v>
      </c>
      <c r="Z5" s="67" t="s">
        <v>102</v>
      </c>
      <c r="AA5" s="57" t="s">
        <v>172</v>
      </c>
      <c r="AB5" s="73" t="s">
        <v>160</v>
      </c>
      <c r="AC5" s="73" t="s">
        <v>319</v>
      </c>
      <c r="AD5" s="73" t="s">
        <v>342</v>
      </c>
      <c r="AE5" s="134" t="s">
        <v>618</v>
      </c>
      <c r="AF5" s="73" t="s">
        <v>18</v>
      </c>
      <c r="AG5" s="134" t="s">
        <v>570</v>
      </c>
      <c r="AH5" s="171" t="str">
        <f>IF('General Project Information'!D39="","","(2)"&amp;'General Project Information'!D39)</f>
        <v>(2)Rocky Branch</v>
      </c>
      <c r="AI5" s="134" t="s">
        <v>570</v>
      </c>
    </row>
    <row r="6" spans="1:45" ht="15.75" customHeight="1" x14ac:dyDescent="0.2">
      <c r="A6" s="56" t="s">
        <v>290</v>
      </c>
      <c r="B6" s="65" t="s">
        <v>164</v>
      </c>
      <c r="C6" s="66" t="s">
        <v>2</v>
      </c>
      <c r="D6" s="66" t="s">
        <v>184</v>
      </c>
      <c r="E6" s="73" t="s">
        <v>18</v>
      </c>
      <c r="F6" s="73" t="s">
        <v>30</v>
      </c>
      <c r="G6" s="73" t="s">
        <v>37</v>
      </c>
      <c r="H6" s="66" t="s">
        <v>51</v>
      </c>
      <c r="I6" s="73" t="s">
        <v>53</v>
      </c>
      <c r="J6" s="73" t="s">
        <v>112</v>
      </c>
      <c r="K6" s="73" t="s">
        <v>113</v>
      </c>
      <c r="L6" s="73" t="s">
        <v>440</v>
      </c>
      <c r="M6" s="73" t="s">
        <v>350</v>
      </c>
      <c r="N6" s="68"/>
      <c r="O6" s="57"/>
      <c r="P6" s="57"/>
      <c r="Q6" s="57" t="s">
        <v>165</v>
      </c>
      <c r="R6" s="57" t="s">
        <v>336</v>
      </c>
      <c r="S6" s="57" t="s">
        <v>306</v>
      </c>
      <c r="T6" s="57" t="s">
        <v>92</v>
      </c>
      <c r="U6" s="73" t="s">
        <v>12</v>
      </c>
      <c r="V6" s="57"/>
      <c r="W6" s="57" t="s">
        <v>168</v>
      </c>
      <c r="X6" s="57" t="s">
        <v>169</v>
      </c>
      <c r="Y6" s="57" t="s">
        <v>169</v>
      </c>
      <c r="Z6" s="67" t="s">
        <v>103</v>
      </c>
      <c r="AA6" s="67" t="s">
        <v>299</v>
      </c>
      <c r="AB6" s="57" t="s">
        <v>167</v>
      </c>
      <c r="AC6" s="56"/>
      <c r="AD6" s="56" t="s">
        <v>343</v>
      </c>
      <c r="AF6" s="73" t="s">
        <v>19</v>
      </c>
      <c r="AH6" s="171" t="str">
        <f>IF('General Project Information'!D50="","","(3)"&amp;'General Project Information'!D50)</f>
        <v/>
      </c>
      <c r="AI6" s="134" t="s">
        <v>98</v>
      </c>
    </row>
    <row r="7" spans="1:45" ht="15.75" customHeight="1" x14ac:dyDescent="0.2">
      <c r="A7" s="69" t="s">
        <v>291</v>
      </c>
      <c r="B7" s="65" t="s">
        <v>170</v>
      </c>
      <c r="C7" s="66" t="s">
        <v>16</v>
      </c>
      <c r="D7" s="66" t="s">
        <v>194</v>
      </c>
      <c r="E7" s="73" t="s">
        <v>19</v>
      </c>
      <c r="F7" s="73" t="s">
        <v>31</v>
      </c>
      <c r="G7" s="73" t="s">
        <v>38</v>
      </c>
      <c r="H7" s="66" t="s">
        <v>391</v>
      </c>
      <c r="I7" s="73" t="s">
        <v>54</v>
      </c>
      <c r="J7" s="73" t="s">
        <v>111</v>
      </c>
      <c r="K7" s="73"/>
      <c r="L7" s="73" t="s">
        <v>111</v>
      </c>
      <c r="M7" s="73" t="s">
        <v>351</v>
      </c>
      <c r="N7" s="68"/>
      <c r="O7" s="57"/>
      <c r="P7" s="57"/>
      <c r="Q7" s="57"/>
      <c r="R7" s="57" t="s">
        <v>337</v>
      </c>
      <c r="S7" s="57" t="s">
        <v>338</v>
      </c>
      <c r="T7" s="57" t="s">
        <v>295</v>
      </c>
      <c r="U7" s="57" t="s">
        <v>2</v>
      </c>
      <c r="V7" s="57"/>
      <c r="W7" s="57" t="s">
        <v>106</v>
      </c>
      <c r="X7" s="57" t="s">
        <v>172</v>
      </c>
      <c r="Y7" s="57" t="s">
        <v>172</v>
      </c>
      <c r="Z7" s="67" t="s">
        <v>105</v>
      </c>
      <c r="AA7" s="67" t="s">
        <v>93</v>
      </c>
      <c r="AB7" s="57" t="s">
        <v>73</v>
      </c>
      <c r="AC7" s="56"/>
      <c r="AD7" s="56" t="s">
        <v>341</v>
      </c>
      <c r="AF7" s="73" t="s">
        <v>20</v>
      </c>
      <c r="AH7" s="171" t="str">
        <f>IF('General Project Information'!D61="","","(4)"&amp;'General Project Information'!D61)</f>
        <v/>
      </c>
    </row>
    <row r="8" spans="1:45" ht="15.75" customHeight="1" x14ac:dyDescent="0.2">
      <c r="A8" s="69" t="s">
        <v>681</v>
      </c>
      <c r="B8" s="65" t="s">
        <v>173</v>
      </c>
      <c r="C8" s="66" t="s">
        <v>3</v>
      </c>
      <c r="D8" s="66" t="s">
        <v>196</v>
      </c>
      <c r="E8" s="73" t="s">
        <v>20</v>
      </c>
      <c r="F8" s="73" t="s">
        <v>32</v>
      </c>
      <c r="G8" s="66" t="s">
        <v>39</v>
      </c>
      <c r="H8" s="66" t="s">
        <v>171</v>
      </c>
      <c r="I8" s="57"/>
      <c r="J8" s="73" t="s">
        <v>113</v>
      </c>
      <c r="K8" s="73"/>
      <c r="L8" s="134" t="s">
        <v>515</v>
      </c>
      <c r="M8" s="73"/>
      <c r="N8" s="68"/>
      <c r="O8" s="57"/>
      <c r="P8" s="57"/>
      <c r="Q8" s="57"/>
      <c r="R8" s="57"/>
      <c r="S8" s="57" t="s">
        <v>339</v>
      </c>
      <c r="T8" s="57" t="s">
        <v>296</v>
      </c>
      <c r="U8" s="57" t="s">
        <v>284</v>
      </c>
      <c r="V8" s="57"/>
      <c r="W8" s="57"/>
      <c r="X8" s="57" t="s">
        <v>174</v>
      </c>
      <c r="Y8" s="57" t="s">
        <v>175</v>
      </c>
      <c r="Z8" s="67" t="s">
        <v>107</v>
      </c>
      <c r="AA8" s="67" t="s">
        <v>90</v>
      </c>
      <c r="AB8" s="57"/>
      <c r="AC8" s="56"/>
      <c r="AD8" s="56" t="s">
        <v>344</v>
      </c>
      <c r="AF8" s="73" t="s">
        <v>21</v>
      </c>
      <c r="AH8" s="171" t="str">
        <f>IF('General Project Information'!D72="","","(5)"&amp;'General Project Information'!D72)</f>
        <v/>
      </c>
    </row>
    <row r="9" spans="1:45" ht="15.75" customHeight="1" x14ac:dyDescent="0.25">
      <c r="A9" s="69" t="s">
        <v>106</v>
      </c>
      <c r="B9" s="65" t="s">
        <v>176</v>
      </c>
      <c r="C9" s="66" t="s">
        <v>4</v>
      </c>
      <c r="D9" s="66" t="s">
        <v>16</v>
      </c>
      <c r="E9" s="73" t="s">
        <v>21</v>
      </c>
      <c r="F9" s="73" t="s">
        <v>33</v>
      </c>
      <c r="G9" s="66" t="s">
        <v>40</v>
      </c>
      <c r="H9" s="66" t="s">
        <v>42</v>
      </c>
      <c r="I9" s="66"/>
      <c r="J9" s="66" t="s">
        <v>101</v>
      </c>
      <c r="K9" s="66"/>
      <c r="L9" s="73" t="s">
        <v>439</v>
      </c>
      <c r="M9" s="66"/>
      <c r="N9" s="73"/>
      <c r="O9" s="57"/>
      <c r="P9" s="57"/>
      <c r="Q9" s="57"/>
      <c r="R9" s="57"/>
      <c r="S9" s="57" t="s">
        <v>307</v>
      </c>
      <c r="T9" s="57" t="s">
        <v>297</v>
      </c>
      <c r="U9" s="57" t="s">
        <v>285</v>
      </c>
      <c r="V9" s="57"/>
      <c r="W9" s="57"/>
      <c r="X9" s="57" t="s">
        <v>177</v>
      </c>
      <c r="Y9" s="57" t="s">
        <v>178</v>
      </c>
      <c r="Z9" s="68"/>
      <c r="AA9" s="67" t="s">
        <v>300</v>
      </c>
      <c r="AB9" s="57"/>
      <c r="AC9" s="56"/>
      <c r="AD9" s="56"/>
      <c r="AF9" s="73" t="s">
        <v>22</v>
      </c>
      <c r="AH9" s="171" t="str">
        <f>IF('General Project Information'!D84="","","(6)"&amp;'General Project Information'!D84)</f>
        <v/>
      </c>
      <c r="AK9" s="199"/>
      <c r="AL9" s="199"/>
      <c r="AO9" s="198"/>
      <c r="AQ9" s="198"/>
      <c r="AS9" s="27"/>
    </row>
    <row r="10" spans="1:45" ht="15.75" customHeight="1" x14ac:dyDescent="0.25">
      <c r="A10" s="56"/>
      <c r="B10" s="65" t="s">
        <v>179</v>
      </c>
      <c r="C10" s="66" t="s">
        <v>5</v>
      </c>
      <c r="D10" s="66" t="s">
        <v>209</v>
      </c>
      <c r="E10" s="73" t="s">
        <v>22</v>
      </c>
      <c r="F10" s="73" t="s">
        <v>34</v>
      </c>
      <c r="G10" s="66" t="s">
        <v>41</v>
      </c>
      <c r="H10" s="73" t="s">
        <v>387</v>
      </c>
      <c r="I10" s="66"/>
      <c r="J10" s="66" t="s">
        <v>73</v>
      </c>
      <c r="K10" s="66"/>
      <c r="L10" s="66"/>
      <c r="M10" s="66"/>
      <c r="N10" s="73"/>
      <c r="O10" s="57"/>
      <c r="P10" s="57"/>
      <c r="Q10" s="57"/>
      <c r="R10" s="57"/>
      <c r="S10" s="57" t="s">
        <v>308</v>
      </c>
      <c r="T10" s="57" t="s">
        <v>106</v>
      </c>
      <c r="U10" s="57" t="s">
        <v>286</v>
      </c>
      <c r="V10" s="57"/>
      <c r="W10" s="57"/>
      <c r="X10" s="73" t="s">
        <v>110</v>
      </c>
      <c r="Y10" s="57" t="s">
        <v>174</v>
      </c>
      <c r="Z10" s="70"/>
      <c r="AA10" s="68" t="s">
        <v>301</v>
      </c>
      <c r="AB10" s="57"/>
      <c r="AC10" s="56"/>
      <c r="AD10" s="56"/>
      <c r="AF10" s="73" t="s">
        <v>23</v>
      </c>
      <c r="AH10" s="171" t="str">
        <f>IF('General Project Information'!D95="","","(7)"&amp;'General Project Information'!D95)</f>
        <v/>
      </c>
      <c r="AK10" s="199"/>
      <c r="AL10" s="199"/>
      <c r="AO10" s="198"/>
      <c r="AQ10" s="198"/>
      <c r="AS10" s="27"/>
    </row>
    <row r="11" spans="1:45" ht="15.75" customHeight="1" x14ac:dyDescent="0.25">
      <c r="A11" s="56"/>
      <c r="B11" s="65" t="s">
        <v>180</v>
      </c>
      <c r="C11" s="66" t="s">
        <v>6</v>
      </c>
      <c r="D11" s="66" t="s">
        <v>211</v>
      </c>
      <c r="E11" s="73" t="s">
        <v>23</v>
      </c>
      <c r="F11" s="73" t="s">
        <v>35</v>
      </c>
      <c r="G11" s="57"/>
      <c r="H11" s="73" t="s">
        <v>388</v>
      </c>
      <c r="I11" s="66"/>
      <c r="J11" s="73" t="s">
        <v>98</v>
      </c>
      <c r="K11" s="73"/>
      <c r="L11" s="73"/>
      <c r="M11" s="73"/>
      <c r="N11" s="74"/>
      <c r="O11" s="57"/>
      <c r="P11" s="57"/>
      <c r="Q11" s="57"/>
      <c r="R11" s="57"/>
      <c r="S11" s="57" t="s">
        <v>309</v>
      </c>
      <c r="T11" s="73"/>
      <c r="U11" s="57" t="s">
        <v>106</v>
      </c>
      <c r="V11" s="57"/>
      <c r="W11" s="57"/>
      <c r="X11" s="57" t="s">
        <v>181</v>
      </c>
      <c r="Y11" s="57" t="s">
        <v>177</v>
      </c>
      <c r="Z11" s="57"/>
      <c r="AA11" s="70"/>
      <c r="AB11" s="57"/>
      <c r="AC11" s="56"/>
      <c r="AD11" s="56"/>
      <c r="AF11" s="73" t="s">
        <v>24</v>
      </c>
      <c r="AH11" s="171" t="str">
        <f>IF('General Project Information'!D106="","","(8)"&amp;'General Project Information'!D106)</f>
        <v/>
      </c>
      <c r="AK11" s="199"/>
      <c r="AL11" s="199"/>
      <c r="AO11" s="198"/>
      <c r="AQ11" s="198"/>
    </row>
    <row r="12" spans="1:45" ht="15.75" customHeight="1" x14ac:dyDescent="0.25">
      <c r="A12" s="56"/>
      <c r="B12" s="65" t="s">
        <v>182</v>
      </c>
      <c r="C12" s="66" t="s">
        <v>7</v>
      </c>
      <c r="D12" s="66" t="s">
        <v>212</v>
      </c>
      <c r="E12" s="73" t="s">
        <v>24</v>
      </c>
      <c r="F12" s="57"/>
      <c r="G12" s="57"/>
      <c r="H12" s="66" t="s">
        <v>43</v>
      </c>
      <c r="I12" s="66"/>
      <c r="J12" s="73"/>
      <c r="K12" s="73"/>
      <c r="L12" s="73"/>
      <c r="M12" s="73"/>
      <c r="N12" s="73"/>
      <c r="O12" s="57"/>
      <c r="P12" s="57"/>
      <c r="Q12" s="57"/>
      <c r="R12" s="57"/>
      <c r="S12" s="57" t="s">
        <v>310</v>
      </c>
      <c r="T12" s="73"/>
      <c r="U12" s="57"/>
      <c r="V12" s="57"/>
      <c r="W12" s="57"/>
      <c r="X12" s="57" t="s">
        <v>183</v>
      </c>
      <c r="Y12" s="73" t="s">
        <v>110</v>
      </c>
      <c r="Z12" s="73"/>
      <c r="AA12" s="57"/>
      <c r="AB12" s="57"/>
      <c r="AC12" s="56"/>
      <c r="AD12" s="56"/>
      <c r="AF12" s="73" t="s">
        <v>25</v>
      </c>
      <c r="AH12" s="171" t="str">
        <f>IF('General Project Information'!D117="","","(9)"&amp;'General Project Information'!D117)</f>
        <v/>
      </c>
      <c r="AK12" s="199"/>
      <c r="AL12" s="199"/>
      <c r="AO12" s="198"/>
      <c r="AQ12" s="198"/>
    </row>
    <row r="13" spans="1:45" ht="15.75" customHeight="1" x14ac:dyDescent="0.25">
      <c r="A13" s="56"/>
      <c r="B13" s="65" t="s">
        <v>184</v>
      </c>
      <c r="C13" s="66" t="s">
        <v>8</v>
      </c>
      <c r="D13" s="66" t="s">
        <v>221</v>
      </c>
      <c r="E13" s="73" t="s">
        <v>25</v>
      </c>
      <c r="F13" s="57"/>
      <c r="G13" s="57"/>
      <c r="H13" s="66" t="s">
        <v>389</v>
      </c>
      <c r="I13" s="66"/>
      <c r="J13" s="73"/>
      <c r="K13" s="73"/>
      <c r="L13" s="73"/>
      <c r="M13" s="73"/>
      <c r="N13" s="73"/>
      <c r="O13" s="57"/>
      <c r="P13" s="57"/>
      <c r="Q13" s="57"/>
      <c r="R13" s="57"/>
      <c r="S13" s="57" t="s">
        <v>311</v>
      </c>
      <c r="T13" s="73"/>
      <c r="U13" s="57"/>
      <c r="V13" s="57"/>
      <c r="W13" s="57"/>
      <c r="X13" s="57" t="s">
        <v>185</v>
      </c>
      <c r="Y13" s="57" t="s">
        <v>181</v>
      </c>
      <c r="Z13" s="57"/>
      <c r="AA13" s="73"/>
      <c r="AB13" s="57"/>
      <c r="AC13" s="56"/>
      <c r="AD13" s="56"/>
      <c r="AF13" s="66" t="s">
        <v>26</v>
      </c>
      <c r="AH13" s="171" t="str">
        <f>IF('General Project Information'!D129="","","(10)"&amp;'General Project Information'!D129)</f>
        <v/>
      </c>
      <c r="AK13" s="199"/>
      <c r="AL13" s="199"/>
      <c r="AO13" s="198"/>
      <c r="AQ13" s="198"/>
    </row>
    <row r="14" spans="1:45" ht="15.75" customHeight="1" x14ac:dyDescent="0.25">
      <c r="A14" s="56"/>
      <c r="B14" s="65" t="s">
        <v>186</v>
      </c>
      <c r="C14" s="66" t="s">
        <v>9</v>
      </c>
      <c r="D14" s="66" t="s">
        <v>230</v>
      </c>
      <c r="E14" s="66" t="s">
        <v>26</v>
      </c>
      <c r="F14" s="57"/>
      <c r="G14" s="57"/>
      <c r="H14" s="66" t="s">
        <v>47</v>
      </c>
      <c r="I14" s="66"/>
      <c r="J14" s="73"/>
      <c r="K14" s="73"/>
      <c r="L14" s="73"/>
      <c r="M14" s="73"/>
      <c r="N14" s="73"/>
      <c r="O14" s="57"/>
      <c r="P14" s="57"/>
      <c r="Q14" s="57"/>
      <c r="R14" s="57"/>
      <c r="S14" s="57" t="s">
        <v>312</v>
      </c>
      <c r="T14" s="73"/>
      <c r="U14" s="57"/>
      <c r="V14" s="57"/>
      <c r="W14" s="57"/>
      <c r="X14" s="57" t="s">
        <v>187</v>
      </c>
      <c r="Y14" s="57" t="s">
        <v>183</v>
      </c>
      <c r="Z14" s="57"/>
      <c r="AA14" s="57"/>
      <c r="AB14" s="57"/>
      <c r="AC14" s="56"/>
      <c r="AD14" s="56"/>
      <c r="AF14" s="66" t="s">
        <v>27</v>
      </c>
      <c r="AH14" s="171" t="str">
        <f>IF('General Project Information'!D140="","","(11)"&amp;'General Project Information'!D140)</f>
        <v/>
      </c>
      <c r="AK14" s="199"/>
      <c r="AL14" s="199"/>
      <c r="AO14" s="198"/>
      <c r="AQ14" s="198"/>
    </row>
    <row r="15" spans="1:45" ht="15.75" customHeight="1" x14ac:dyDescent="0.25">
      <c r="A15" s="56"/>
      <c r="B15" s="65" t="s">
        <v>188</v>
      </c>
      <c r="C15" s="66" t="s">
        <v>10</v>
      </c>
      <c r="D15" s="66" t="s">
        <v>232</v>
      </c>
      <c r="E15" s="66" t="s">
        <v>27</v>
      </c>
      <c r="F15" s="57"/>
      <c r="G15" s="57"/>
      <c r="H15" s="66" t="s">
        <v>44</v>
      </c>
      <c r="I15" s="66"/>
      <c r="J15" s="73"/>
      <c r="K15" s="73"/>
      <c r="L15" s="73"/>
      <c r="M15" s="73"/>
      <c r="N15" s="73"/>
      <c r="O15" s="57"/>
      <c r="P15" s="57"/>
      <c r="Q15" s="57"/>
      <c r="R15" s="57"/>
      <c r="S15" s="57" t="s">
        <v>313</v>
      </c>
      <c r="T15" s="73"/>
      <c r="U15" s="57"/>
      <c r="V15" s="57"/>
      <c r="W15" s="57"/>
      <c r="X15" s="57" t="s">
        <v>189</v>
      </c>
      <c r="Y15" s="57" t="s">
        <v>185</v>
      </c>
      <c r="Z15" s="57"/>
      <c r="AA15" s="57"/>
      <c r="AB15" s="57"/>
      <c r="AC15" s="56"/>
      <c r="AD15" s="56"/>
      <c r="AF15" s="66" t="s">
        <v>28</v>
      </c>
      <c r="AH15" s="171" t="str">
        <f>IF('General Project Information'!D151="","","(12)"&amp;'General Project Information'!D151)</f>
        <v/>
      </c>
      <c r="AK15" s="199"/>
      <c r="AL15" s="199"/>
      <c r="AO15" s="198"/>
      <c r="AQ15" s="198"/>
    </row>
    <row r="16" spans="1:45" ht="15.75" customHeight="1" x14ac:dyDescent="0.25">
      <c r="A16" s="56"/>
      <c r="B16" s="65" t="s">
        <v>190</v>
      </c>
      <c r="C16" s="66" t="s">
        <v>11</v>
      </c>
      <c r="D16" s="66" t="s">
        <v>249</v>
      </c>
      <c r="E16" s="66" t="s">
        <v>28</v>
      </c>
      <c r="F16" s="57"/>
      <c r="G16" s="57"/>
      <c r="H16" s="66" t="s">
        <v>46</v>
      </c>
      <c r="I16" s="66"/>
      <c r="J16" s="73"/>
      <c r="K16" s="73"/>
      <c r="L16" s="73"/>
      <c r="M16" s="73"/>
      <c r="N16" s="73"/>
      <c r="O16" s="57"/>
      <c r="P16" s="57"/>
      <c r="Q16" s="57"/>
      <c r="R16" s="57"/>
      <c r="S16" s="57" t="s">
        <v>314</v>
      </c>
      <c r="T16" s="73"/>
      <c r="U16" s="57"/>
      <c r="V16" s="57"/>
      <c r="W16" s="57"/>
      <c r="X16" s="57" t="s">
        <v>191</v>
      </c>
      <c r="Y16" s="57" t="s">
        <v>187</v>
      </c>
      <c r="Z16" s="57"/>
      <c r="AA16" s="57"/>
      <c r="AB16" s="57"/>
      <c r="AC16" s="56"/>
      <c r="AD16" s="56"/>
      <c r="AF16" s="57" t="s">
        <v>106</v>
      </c>
      <c r="AH16" s="171" t="str">
        <f>IF('General Project Information'!D162="","","(13)"&amp;'General Project Information'!D162)</f>
        <v/>
      </c>
      <c r="AK16" s="199"/>
      <c r="AL16" s="199"/>
      <c r="AO16" s="198"/>
      <c r="AQ16" s="198"/>
    </row>
    <row r="17" spans="1:43" ht="15.75" customHeight="1" x14ac:dyDescent="0.25">
      <c r="A17" s="56"/>
      <c r="B17" s="65" t="s">
        <v>192</v>
      </c>
      <c r="C17" s="66" t="s">
        <v>12</v>
      </c>
      <c r="D17" s="66" t="s">
        <v>251</v>
      </c>
      <c r="E17" s="57" t="s">
        <v>106</v>
      </c>
      <c r="F17" s="57"/>
      <c r="G17" s="57"/>
      <c r="H17" s="66" t="s">
        <v>48</v>
      </c>
      <c r="I17" s="66"/>
      <c r="J17" s="73"/>
      <c r="K17" s="73"/>
      <c r="L17" s="73"/>
      <c r="M17" s="73"/>
      <c r="N17" s="73"/>
      <c r="O17" s="57"/>
      <c r="P17" s="57"/>
      <c r="Q17" s="57"/>
      <c r="R17" s="57"/>
      <c r="S17" s="57" t="s">
        <v>315</v>
      </c>
      <c r="T17" s="73"/>
      <c r="U17" s="57"/>
      <c r="V17" s="57"/>
      <c r="W17" s="57"/>
      <c r="X17" s="57" t="s">
        <v>193</v>
      </c>
      <c r="Y17" s="57" t="s">
        <v>189</v>
      </c>
      <c r="Z17" s="57"/>
      <c r="AA17" s="57"/>
      <c r="AB17" s="57"/>
      <c r="AC17" s="56"/>
      <c r="AD17" s="56"/>
      <c r="AF17" s="73" t="s">
        <v>29</v>
      </c>
      <c r="AH17" s="171" t="str">
        <f>IF('General Project Information'!D174="","","(14)"&amp;'General Project Information'!D174)</f>
        <v/>
      </c>
      <c r="AK17" s="199"/>
      <c r="AL17" s="199"/>
      <c r="AO17" s="198"/>
      <c r="AQ17" s="198"/>
    </row>
    <row r="18" spans="1:43" ht="15.75" customHeight="1" x14ac:dyDescent="0.25">
      <c r="A18" s="56"/>
      <c r="B18" s="65" t="s">
        <v>194</v>
      </c>
      <c r="C18" s="71" t="s">
        <v>13</v>
      </c>
      <c r="D18" s="71" t="s">
        <v>253</v>
      </c>
      <c r="E18" s="57"/>
      <c r="F18" s="57"/>
      <c r="G18" s="57"/>
      <c r="H18" s="66" t="s">
        <v>195</v>
      </c>
      <c r="I18" s="71"/>
      <c r="J18" s="73"/>
      <c r="K18" s="73"/>
      <c r="L18" s="73"/>
      <c r="M18" s="73"/>
      <c r="N18" s="73"/>
      <c r="O18" s="57"/>
      <c r="P18" s="57"/>
      <c r="Q18" s="57"/>
      <c r="R18" s="57"/>
      <c r="S18" s="57" t="s">
        <v>94</v>
      </c>
      <c r="T18" s="73"/>
      <c r="U18" s="57"/>
      <c r="V18" s="57"/>
      <c r="W18" s="57"/>
      <c r="X18" s="57" t="s">
        <v>115</v>
      </c>
      <c r="Y18" s="57" t="s">
        <v>191</v>
      </c>
      <c r="Z18" s="57"/>
      <c r="AA18" s="57"/>
      <c r="AB18" s="57"/>
      <c r="AC18" s="56"/>
      <c r="AD18" s="56"/>
      <c r="AF18" s="73" t="s">
        <v>30</v>
      </c>
      <c r="AH18" s="171" t="str">
        <f>IF('General Project Information'!D185="","","(15)"&amp;'General Project Information'!D185)</f>
        <v/>
      </c>
      <c r="AK18" s="199"/>
      <c r="AL18" s="199"/>
      <c r="AO18" s="198"/>
      <c r="AQ18" s="198"/>
    </row>
    <row r="19" spans="1:43" ht="15.75" customHeight="1" x14ac:dyDescent="0.25">
      <c r="A19" s="56"/>
      <c r="B19" s="65" t="s">
        <v>196</v>
      </c>
      <c r="C19" s="72" t="s">
        <v>14</v>
      </c>
      <c r="D19" s="72" t="s">
        <v>9</v>
      </c>
      <c r="E19" s="57"/>
      <c r="F19" s="57"/>
      <c r="G19" s="57"/>
      <c r="H19" s="66" t="s">
        <v>49</v>
      </c>
      <c r="I19" s="57"/>
      <c r="J19" s="66"/>
      <c r="K19" s="66"/>
      <c r="L19" s="66"/>
      <c r="M19" s="66"/>
      <c r="N19" s="73"/>
      <c r="O19" s="57"/>
      <c r="P19" s="57"/>
      <c r="Q19" s="57"/>
      <c r="R19" s="57"/>
      <c r="S19" s="57"/>
      <c r="T19" s="73"/>
      <c r="U19" s="57"/>
      <c r="V19" s="57"/>
      <c r="W19" s="57"/>
      <c r="X19" s="57" t="s">
        <v>197</v>
      </c>
      <c r="Y19" s="57" t="s">
        <v>193</v>
      </c>
      <c r="Z19" s="57"/>
      <c r="AA19" s="57"/>
      <c r="AB19" s="57"/>
      <c r="AC19" s="56"/>
      <c r="AD19" s="56"/>
      <c r="AF19" s="73" t="s">
        <v>31</v>
      </c>
      <c r="AH19" s="171" t="str">
        <f>IF('General Project Information'!D196="","","(16)"&amp;'General Project Information'!D196)</f>
        <v/>
      </c>
      <c r="AK19" s="199"/>
      <c r="AL19" s="199"/>
      <c r="AO19" s="198"/>
      <c r="AQ19" s="198"/>
    </row>
    <row r="20" spans="1:43" ht="15.75" customHeight="1" x14ac:dyDescent="0.25">
      <c r="A20" s="56"/>
      <c r="B20" s="65" t="s">
        <v>198</v>
      </c>
      <c r="C20" s="72" t="s">
        <v>15</v>
      </c>
      <c r="D20" s="72" t="s">
        <v>254</v>
      </c>
      <c r="E20" s="57"/>
      <c r="F20" s="57"/>
      <c r="G20" s="57"/>
      <c r="H20" s="66" t="s">
        <v>50</v>
      </c>
      <c r="I20" s="57"/>
      <c r="J20" s="73"/>
      <c r="K20" s="73"/>
      <c r="L20" s="73"/>
      <c r="M20" s="73"/>
      <c r="N20" s="66"/>
      <c r="O20" s="57"/>
      <c r="P20" s="57"/>
      <c r="Q20" s="57"/>
      <c r="R20" s="57"/>
      <c r="S20" s="57"/>
      <c r="T20" s="73"/>
      <c r="U20" s="57"/>
      <c r="V20" s="57"/>
      <c r="W20" s="57"/>
      <c r="X20" s="57" t="s">
        <v>199</v>
      </c>
      <c r="Y20" s="57" t="s">
        <v>115</v>
      </c>
      <c r="Z20" s="57"/>
      <c r="AA20" s="57"/>
      <c r="AB20" s="57"/>
      <c r="AC20" s="56"/>
      <c r="AD20" s="56"/>
      <c r="AF20" s="73" t="s">
        <v>32</v>
      </c>
      <c r="AH20" s="171" t="str">
        <f>IF('General Project Information'!D207="","","(17)"&amp;'General Project Information'!D207)</f>
        <v/>
      </c>
      <c r="AK20" s="199"/>
      <c r="AL20" s="199"/>
      <c r="AO20" s="198"/>
      <c r="AQ20" s="198"/>
    </row>
    <row r="21" spans="1:43" ht="15.75" customHeight="1" x14ac:dyDescent="0.25">
      <c r="A21" s="56"/>
      <c r="B21" s="65" t="s">
        <v>2</v>
      </c>
      <c r="C21" s="57"/>
      <c r="D21" s="57" t="s">
        <v>255</v>
      </c>
      <c r="E21" s="57"/>
      <c r="F21" s="57"/>
      <c r="G21" s="57"/>
      <c r="H21" s="66" t="s">
        <v>200</v>
      </c>
      <c r="I21" s="57"/>
      <c r="J21" s="73"/>
      <c r="K21" s="73"/>
      <c r="L21" s="73"/>
      <c r="M21" s="73"/>
      <c r="N21" s="73"/>
      <c r="O21" s="57"/>
      <c r="P21" s="57"/>
      <c r="Q21" s="57"/>
      <c r="R21" s="57"/>
      <c r="S21" s="57"/>
      <c r="T21" s="73"/>
      <c r="U21" s="57"/>
      <c r="V21" s="57"/>
      <c r="W21" s="57"/>
      <c r="X21" s="57" t="s">
        <v>201</v>
      </c>
      <c r="Y21" s="57" t="s">
        <v>197</v>
      </c>
      <c r="Z21" s="57"/>
      <c r="AA21" s="57"/>
      <c r="AB21" s="57"/>
      <c r="AC21" s="56"/>
      <c r="AD21" s="56"/>
      <c r="AF21" s="73" t="s">
        <v>33</v>
      </c>
      <c r="AH21" s="171" t="str">
        <f>IF('General Project Information'!D219="","","(18)"&amp;'General Project Information'!D219)</f>
        <v/>
      </c>
      <c r="AK21" s="199"/>
      <c r="AL21" s="199"/>
      <c r="AO21" s="198"/>
      <c r="AQ21" s="198"/>
    </row>
    <row r="22" spans="1:43" ht="15.75" customHeight="1" x14ac:dyDescent="0.25">
      <c r="A22" s="56"/>
      <c r="B22" s="65" t="s">
        <v>202</v>
      </c>
      <c r="C22" s="57"/>
      <c r="D22" s="57" t="s">
        <v>272</v>
      </c>
      <c r="E22" s="57"/>
      <c r="F22" s="57"/>
      <c r="G22" s="57"/>
      <c r="H22" s="66" t="s">
        <v>390</v>
      </c>
      <c r="I22" s="57"/>
      <c r="J22" s="57"/>
      <c r="K22" s="57"/>
      <c r="L22" s="57"/>
      <c r="M22" s="57"/>
      <c r="N22" s="73"/>
      <c r="O22" s="57"/>
      <c r="P22" s="57"/>
      <c r="Q22" s="57"/>
      <c r="R22" s="57"/>
      <c r="S22" s="57"/>
      <c r="T22" s="73"/>
      <c r="U22" s="57"/>
      <c r="V22" s="57"/>
      <c r="W22" s="57"/>
      <c r="X22" s="57" t="s">
        <v>203</v>
      </c>
      <c r="Y22" s="57" t="s">
        <v>199</v>
      </c>
      <c r="Z22" s="57"/>
      <c r="AA22" s="57"/>
      <c r="AB22" s="57"/>
      <c r="AC22" s="56"/>
      <c r="AD22" s="56"/>
      <c r="AF22" s="73" t="s">
        <v>34</v>
      </c>
      <c r="AH22" s="171" t="str">
        <f>IF('General Project Information'!D230="","","(19)"&amp;'General Project Information'!D230)</f>
        <v/>
      </c>
      <c r="AK22" s="199"/>
      <c r="AL22" s="199"/>
      <c r="AO22" s="198"/>
      <c r="AQ22" s="198"/>
    </row>
    <row r="23" spans="1:43" ht="15.75" customHeight="1" x14ac:dyDescent="0.25">
      <c r="A23" s="56"/>
      <c r="B23" s="65" t="s">
        <v>204</v>
      </c>
      <c r="C23" s="57"/>
      <c r="D23" s="57" t="s">
        <v>277</v>
      </c>
      <c r="E23" s="57"/>
      <c r="F23" s="57"/>
      <c r="G23" s="57"/>
      <c r="H23" s="57" t="s">
        <v>91</v>
      </c>
      <c r="I23" s="57"/>
      <c r="J23" s="57"/>
      <c r="K23" s="57"/>
      <c r="L23" s="57"/>
      <c r="M23" s="57"/>
      <c r="N23" s="57"/>
      <c r="O23" s="57"/>
      <c r="P23" s="57"/>
      <c r="Q23" s="57"/>
      <c r="R23" s="57"/>
      <c r="S23" s="57"/>
      <c r="T23" s="74"/>
      <c r="U23" s="57"/>
      <c r="V23" s="57"/>
      <c r="W23" s="57"/>
      <c r="X23" s="57" t="s">
        <v>205</v>
      </c>
      <c r="Y23" s="57" t="s">
        <v>201</v>
      </c>
      <c r="Z23" s="57"/>
      <c r="AA23" s="57"/>
      <c r="AB23" s="57"/>
      <c r="AC23" s="56"/>
      <c r="AD23" s="56"/>
      <c r="AF23" s="73" t="s">
        <v>35</v>
      </c>
      <c r="AH23" s="171" t="str">
        <f>IF('General Project Information'!D241="","","(20)"&amp;'General Project Information'!D241)</f>
        <v/>
      </c>
      <c r="AK23" s="199"/>
      <c r="AL23" s="199"/>
      <c r="AO23" s="198"/>
      <c r="AQ23" s="198"/>
    </row>
    <row r="24" spans="1:43" ht="15.75" customHeight="1" x14ac:dyDescent="0.25">
      <c r="A24" s="56"/>
      <c r="B24" s="65" t="s">
        <v>16</v>
      </c>
      <c r="C24" s="57"/>
      <c r="D24" s="57"/>
      <c r="E24" s="57"/>
      <c r="F24" s="57"/>
      <c r="G24" s="57"/>
      <c r="H24" s="57"/>
      <c r="I24" s="57"/>
      <c r="J24" s="57"/>
      <c r="K24" s="57"/>
      <c r="L24" s="57"/>
      <c r="M24" s="57"/>
      <c r="N24" s="57"/>
      <c r="O24" s="57"/>
      <c r="P24" s="57"/>
      <c r="Q24" s="57"/>
      <c r="R24" s="57"/>
      <c r="S24" s="57"/>
      <c r="T24" s="57"/>
      <c r="U24" s="57"/>
      <c r="V24" s="57"/>
      <c r="W24" s="57"/>
      <c r="X24" s="57" t="s">
        <v>106</v>
      </c>
      <c r="Y24" s="57" t="s">
        <v>73</v>
      </c>
      <c r="Z24" s="57"/>
      <c r="AA24" s="57"/>
      <c r="AB24" s="57"/>
      <c r="AC24" s="56"/>
      <c r="AD24" s="56"/>
      <c r="AH24" s="171" t="str">
        <f>IF('General Project Information'!D252="","","(21)"&amp;'General Project Information'!D252)</f>
        <v/>
      </c>
      <c r="AK24" s="199"/>
      <c r="AL24" s="199"/>
      <c r="AO24" s="198"/>
      <c r="AQ24" s="198"/>
    </row>
    <row r="25" spans="1:43" ht="15.75" customHeight="1" x14ac:dyDescent="0.25">
      <c r="A25" s="56"/>
      <c r="B25" s="65" t="s">
        <v>206</v>
      </c>
      <c r="C25" s="57"/>
      <c r="D25" s="57"/>
      <c r="E25" s="57"/>
      <c r="F25" s="57"/>
      <c r="G25" s="57"/>
      <c r="H25" s="57"/>
      <c r="I25" s="57"/>
      <c r="J25" s="57"/>
      <c r="K25" s="57"/>
      <c r="L25" s="57"/>
      <c r="M25" s="57"/>
      <c r="N25" s="57"/>
      <c r="O25" s="57"/>
      <c r="P25" s="57"/>
      <c r="Q25" s="57"/>
      <c r="R25" s="57"/>
      <c r="S25" s="57"/>
      <c r="T25" s="57"/>
      <c r="U25" s="57"/>
      <c r="V25" s="57"/>
      <c r="W25" s="57"/>
      <c r="X25" s="57"/>
      <c r="Y25" s="57" t="s">
        <v>203</v>
      </c>
      <c r="Z25" s="57"/>
      <c r="AA25" s="57"/>
      <c r="AB25" s="57"/>
      <c r="AC25" s="56"/>
      <c r="AD25" s="56"/>
      <c r="AH25" s="171" t="str">
        <f>IF('General Project Information'!D264="","","(22)"&amp;'General Project Information'!D264)</f>
        <v/>
      </c>
      <c r="AK25" s="199"/>
      <c r="AL25" s="199"/>
      <c r="AO25" s="198"/>
      <c r="AQ25" s="198"/>
    </row>
    <row r="26" spans="1:43" ht="15.75" customHeight="1" x14ac:dyDescent="0.25">
      <c r="A26" s="56"/>
      <c r="B26" s="65" t="s">
        <v>207</v>
      </c>
      <c r="C26" s="57"/>
      <c r="D26" s="57"/>
      <c r="E26" s="56"/>
      <c r="F26" s="57"/>
      <c r="G26" s="57"/>
      <c r="H26" s="57"/>
      <c r="I26" s="57"/>
      <c r="J26" s="57"/>
      <c r="K26" s="57"/>
      <c r="L26" s="57"/>
      <c r="M26" s="57"/>
      <c r="N26" s="57"/>
      <c r="O26" s="57"/>
      <c r="P26" s="57"/>
      <c r="Q26" s="57"/>
      <c r="R26" s="57"/>
      <c r="S26" s="57"/>
      <c r="T26" s="57"/>
      <c r="U26" s="57"/>
      <c r="V26" s="57"/>
      <c r="W26" s="57"/>
      <c r="X26" s="57"/>
      <c r="Y26" s="57" t="s">
        <v>205</v>
      </c>
      <c r="Z26" s="57"/>
      <c r="AA26" s="57"/>
      <c r="AB26" s="57"/>
      <c r="AC26" s="56"/>
      <c r="AD26" s="56"/>
      <c r="AH26" s="171" t="str">
        <f>IF('General Project Information'!D275="","","(23)"&amp;'General Project Information'!D275)</f>
        <v/>
      </c>
      <c r="AK26" s="199"/>
      <c r="AL26" s="199"/>
      <c r="AO26" s="198"/>
      <c r="AQ26" s="198"/>
    </row>
    <row r="27" spans="1:43" ht="15.75" customHeight="1" x14ac:dyDescent="0.25">
      <c r="A27" s="56"/>
      <c r="B27" s="65" t="s">
        <v>208</v>
      </c>
      <c r="C27" s="57"/>
      <c r="D27" s="57"/>
      <c r="E27" s="57"/>
      <c r="F27" s="57"/>
      <c r="G27" s="57"/>
      <c r="H27" s="57"/>
      <c r="I27" s="57"/>
      <c r="J27" s="57"/>
      <c r="K27" s="57"/>
      <c r="L27" s="57"/>
      <c r="M27" s="57"/>
      <c r="N27" s="57"/>
      <c r="O27" s="57"/>
      <c r="P27" s="57"/>
      <c r="Q27" s="57"/>
      <c r="R27" s="57"/>
      <c r="S27" s="57"/>
      <c r="T27" s="57"/>
      <c r="U27" s="57"/>
      <c r="V27" s="57"/>
      <c r="W27" s="57"/>
      <c r="X27" s="57"/>
      <c r="Y27" s="57" t="s">
        <v>106</v>
      </c>
      <c r="Z27" s="57"/>
      <c r="AA27" s="57"/>
      <c r="AB27" s="57"/>
      <c r="AC27" s="56"/>
      <c r="AD27" s="56"/>
      <c r="AH27" s="171" t="str">
        <f>IF('General Project Information'!D286="","","(24)"&amp;'General Project Information'!D286)</f>
        <v/>
      </c>
      <c r="AK27" s="199"/>
      <c r="AL27" s="199"/>
      <c r="AO27" s="198"/>
      <c r="AQ27" s="198"/>
    </row>
    <row r="28" spans="1:43" ht="15.75" customHeight="1" x14ac:dyDescent="0.25">
      <c r="A28" s="56"/>
      <c r="B28" s="65" t="s">
        <v>209</v>
      </c>
      <c r="C28" s="57"/>
      <c r="D28" s="57"/>
      <c r="E28" s="57"/>
      <c r="F28" s="57"/>
      <c r="G28" s="57"/>
      <c r="H28" s="57"/>
      <c r="I28" s="57"/>
      <c r="J28" s="56"/>
      <c r="K28" s="56"/>
      <c r="L28" s="56"/>
      <c r="M28" s="56"/>
      <c r="N28" s="57"/>
      <c r="O28" s="57"/>
      <c r="P28" s="57"/>
      <c r="Q28" s="57"/>
      <c r="R28" s="57"/>
      <c r="S28" s="57"/>
      <c r="T28" s="57"/>
      <c r="U28" s="57"/>
      <c r="V28" s="57"/>
      <c r="W28" s="57"/>
      <c r="X28" s="57"/>
      <c r="Y28" s="57"/>
      <c r="Z28" s="57"/>
      <c r="AA28" s="57"/>
      <c r="AB28" s="57"/>
      <c r="AC28" s="56"/>
      <c r="AD28" s="56"/>
      <c r="AH28" s="171" t="str">
        <f>IF('General Project Information'!D297="","","(25)"&amp;'General Project Information'!D297)</f>
        <v/>
      </c>
      <c r="AK28" s="199"/>
      <c r="AL28" s="199"/>
      <c r="AO28" s="198"/>
      <c r="AQ28" s="198"/>
    </row>
    <row r="29" spans="1:43" ht="15.75" customHeight="1" x14ac:dyDescent="0.25">
      <c r="A29" s="56"/>
      <c r="B29" s="65" t="s">
        <v>210</v>
      </c>
      <c r="C29" s="57"/>
      <c r="D29" s="57"/>
      <c r="E29" s="57"/>
      <c r="F29" s="57"/>
      <c r="G29" s="57"/>
      <c r="H29" s="57"/>
      <c r="I29" s="57"/>
      <c r="J29" s="57"/>
      <c r="K29" s="57"/>
      <c r="L29" s="57"/>
      <c r="M29" s="57"/>
      <c r="N29" s="56"/>
      <c r="O29" s="57"/>
      <c r="P29" s="57"/>
      <c r="Q29" s="57"/>
      <c r="R29" s="57"/>
      <c r="S29" s="57"/>
      <c r="T29" s="57"/>
      <c r="U29" s="57"/>
      <c r="V29" s="57"/>
      <c r="W29" s="57"/>
      <c r="X29" s="57"/>
      <c r="Y29" s="57"/>
      <c r="Z29" s="57"/>
      <c r="AA29" s="57"/>
      <c r="AB29" s="57"/>
      <c r="AC29" s="56"/>
      <c r="AD29" s="56"/>
      <c r="AH29" s="171" t="str">
        <f>IF('General Project Information'!D309="","","(26)"&amp;'General Project Information'!D309)</f>
        <v/>
      </c>
      <c r="AK29" s="199"/>
      <c r="AL29" s="199"/>
      <c r="AO29" s="198"/>
      <c r="AQ29" s="198"/>
    </row>
    <row r="30" spans="1:43" ht="15.75" customHeight="1" x14ac:dyDescent="0.25">
      <c r="A30" s="56"/>
      <c r="B30" s="65" t="s">
        <v>211</v>
      </c>
      <c r="C30" s="57"/>
      <c r="D30" s="57"/>
      <c r="E30" s="57"/>
      <c r="F30" s="57"/>
      <c r="G30" s="57"/>
      <c r="H30" s="57"/>
      <c r="I30" s="57"/>
      <c r="J30" s="57"/>
      <c r="K30" s="57"/>
      <c r="L30" s="57"/>
      <c r="M30" s="57"/>
      <c r="N30" s="57"/>
      <c r="O30" s="57"/>
      <c r="P30" s="57"/>
      <c r="Q30" s="57"/>
      <c r="R30" s="57"/>
      <c r="S30" s="57"/>
      <c r="T30" s="57"/>
      <c r="U30" s="57"/>
      <c r="V30" s="57"/>
      <c r="W30" s="57"/>
      <c r="X30" s="57"/>
      <c r="Y30" s="57"/>
      <c r="Z30" s="57"/>
      <c r="AA30" s="57"/>
      <c r="AB30" s="57"/>
      <c r="AC30" s="56"/>
      <c r="AD30" s="56"/>
      <c r="AH30" s="171" t="str">
        <f>IF('General Project Information'!D320="","","(27)"&amp;'General Project Information'!D320)</f>
        <v/>
      </c>
      <c r="AK30" s="199"/>
      <c r="AL30" s="199"/>
      <c r="AO30" s="198"/>
      <c r="AQ30" s="198"/>
    </row>
    <row r="31" spans="1:43" ht="15.75" customHeight="1" x14ac:dyDescent="0.25">
      <c r="A31" s="56"/>
      <c r="B31" s="65" t="s">
        <v>212</v>
      </c>
      <c r="C31" s="57"/>
      <c r="D31" s="57"/>
      <c r="E31" s="57"/>
      <c r="F31" s="57"/>
      <c r="G31" s="57"/>
      <c r="H31" s="57"/>
      <c r="I31" s="57"/>
      <c r="J31" s="57"/>
      <c r="K31" s="57"/>
      <c r="L31" s="57"/>
      <c r="M31" s="57"/>
      <c r="N31" s="57"/>
      <c r="O31" s="57"/>
      <c r="P31" s="57"/>
      <c r="Q31" s="57"/>
      <c r="R31" s="73"/>
      <c r="S31" s="57"/>
      <c r="T31" s="57"/>
      <c r="U31" s="57"/>
      <c r="V31" s="57"/>
      <c r="W31" s="57"/>
      <c r="X31" s="57"/>
      <c r="Y31" s="57"/>
      <c r="Z31" s="57"/>
      <c r="AA31" s="57"/>
      <c r="AB31" s="57"/>
      <c r="AC31" s="56"/>
      <c r="AD31" s="56"/>
      <c r="AH31" s="171" t="str">
        <f>IF('General Project Information'!D331="","","(28)"&amp;'General Project Information'!D331)</f>
        <v/>
      </c>
      <c r="AK31" s="199"/>
      <c r="AL31" s="199"/>
      <c r="AO31" s="198"/>
      <c r="AQ31" s="198"/>
    </row>
    <row r="32" spans="1:43" ht="15.75" customHeight="1" x14ac:dyDescent="0.25">
      <c r="A32" s="56"/>
      <c r="B32" s="65" t="s">
        <v>213</v>
      </c>
      <c r="C32" s="57"/>
      <c r="D32" s="57"/>
      <c r="E32" s="57"/>
      <c r="F32" s="57"/>
      <c r="G32" s="57"/>
      <c r="H32" s="57"/>
      <c r="I32" s="57"/>
      <c r="J32" s="56"/>
      <c r="K32" s="56"/>
      <c r="L32" s="56"/>
      <c r="M32" s="56"/>
      <c r="N32" s="57"/>
      <c r="O32" s="57"/>
      <c r="P32" s="57"/>
      <c r="Q32" s="57"/>
      <c r="R32" s="57"/>
      <c r="S32" s="57"/>
      <c r="T32" s="57"/>
      <c r="U32" s="57"/>
      <c r="V32" s="57"/>
      <c r="W32" s="57"/>
      <c r="X32" s="57"/>
      <c r="Y32" s="57"/>
      <c r="Z32" s="57"/>
      <c r="AA32" s="57"/>
      <c r="AB32" s="57"/>
      <c r="AC32" s="56"/>
      <c r="AD32" s="56"/>
      <c r="AH32" s="171" t="str">
        <f>IF('General Project Information'!D342="","","(29)"&amp;'General Project Information'!D342)</f>
        <v/>
      </c>
      <c r="AK32" s="199"/>
      <c r="AL32" s="199"/>
      <c r="AO32" s="198"/>
      <c r="AQ32" s="198"/>
    </row>
    <row r="33" spans="1:43" ht="15.75" customHeight="1" x14ac:dyDescent="0.25">
      <c r="A33" s="56"/>
      <c r="B33" s="65" t="s">
        <v>214</v>
      </c>
      <c r="C33" s="57"/>
      <c r="D33" s="57"/>
      <c r="E33" s="57"/>
      <c r="F33" s="57"/>
      <c r="G33" s="57"/>
      <c r="H33" s="56"/>
      <c r="I33" s="56"/>
      <c r="J33" s="56"/>
      <c r="K33" s="56"/>
      <c r="L33" s="56"/>
      <c r="M33" s="56"/>
      <c r="N33" s="56"/>
      <c r="O33" s="56"/>
      <c r="P33" s="56"/>
      <c r="Q33" s="56"/>
      <c r="R33" s="56"/>
      <c r="S33" s="57"/>
      <c r="T33" s="56"/>
      <c r="U33" s="56"/>
      <c r="V33" s="56"/>
      <c r="W33" s="56"/>
      <c r="X33" s="56"/>
      <c r="Y33" s="56"/>
      <c r="Z33" s="56"/>
      <c r="AA33" s="57"/>
      <c r="AB33" s="56"/>
      <c r="AC33" s="56"/>
      <c r="AD33" s="56"/>
      <c r="AH33" s="171" t="str">
        <f>IF('General Project Information'!D354="","","(30)"&amp;'General Project Information'!D354)</f>
        <v/>
      </c>
      <c r="AK33" s="199"/>
      <c r="AL33" s="199"/>
      <c r="AO33" s="198"/>
      <c r="AQ33" s="198"/>
    </row>
    <row r="34" spans="1:43" ht="15.75" customHeight="1" x14ac:dyDescent="0.25">
      <c r="A34" s="56"/>
      <c r="B34" s="65" t="s">
        <v>215</v>
      </c>
      <c r="C34" s="57"/>
      <c r="D34" s="57"/>
      <c r="E34" s="57"/>
      <c r="F34" s="57"/>
      <c r="G34" s="57"/>
      <c r="H34" s="56"/>
      <c r="I34" s="56"/>
      <c r="J34" s="56"/>
      <c r="K34" s="56"/>
      <c r="L34" s="56"/>
      <c r="M34" s="56"/>
      <c r="N34" s="56"/>
      <c r="O34" s="56"/>
      <c r="P34" s="56"/>
      <c r="Q34" s="56"/>
      <c r="R34" s="56"/>
      <c r="S34" s="56"/>
      <c r="T34" s="56"/>
      <c r="U34" s="56"/>
      <c r="V34" s="56"/>
      <c r="W34" s="56"/>
      <c r="X34" s="56"/>
      <c r="Y34" s="56"/>
      <c r="Z34" s="56"/>
      <c r="AA34" s="56"/>
      <c r="AB34" s="56"/>
      <c r="AC34" s="56"/>
      <c r="AD34" s="56"/>
      <c r="AH34" s="171" t="str">
        <f>IF('General Project Information'!D365="","","(31)"&amp;'General Project Information'!D365)</f>
        <v/>
      </c>
      <c r="AK34" s="199"/>
      <c r="AL34" s="199"/>
      <c r="AO34" s="198"/>
      <c r="AQ34" s="198"/>
    </row>
    <row r="35" spans="1:43" ht="15" x14ac:dyDescent="0.25">
      <c r="A35" s="56"/>
      <c r="B35" s="65" t="s">
        <v>216</v>
      </c>
      <c r="C35" s="57"/>
      <c r="D35" s="57"/>
      <c r="E35" s="57"/>
      <c r="F35" s="57"/>
      <c r="G35" s="57"/>
      <c r="H35" s="56"/>
      <c r="I35" s="56"/>
      <c r="J35" s="56"/>
      <c r="K35" s="56"/>
      <c r="L35" s="56"/>
      <c r="M35" s="56"/>
      <c r="N35" s="56"/>
      <c r="O35" s="56"/>
      <c r="P35" s="56"/>
      <c r="Q35" s="56"/>
      <c r="R35" s="56"/>
      <c r="S35" s="56"/>
      <c r="T35" s="56"/>
      <c r="U35" s="56"/>
      <c r="V35" s="56"/>
      <c r="W35" s="56"/>
      <c r="X35" s="56"/>
      <c r="Y35" s="56"/>
      <c r="Z35" s="56"/>
      <c r="AA35" s="56"/>
      <c r="AB35" s="56"/>
      <c r="AC35" s="56"/>
      <c r="AD35" s="56"/>
      <c r="AH35" s="171" t="str">
        <f>IF('General Project Information'!D376="","","(32)"&amp;'General Project Information'!D376)</f>
        <v/>
      </c>
      <c r="AK35" s="199"/>
      <c r="AL35" s="199"/>
      <c r="AO35" s="198"/>
      <c r="AQ35" s="198"/>
    </row>
    <row r="36" spans="1:43" ht="15" x14ac:dyDescent="0.25">
      <c r="A36" s="56"/>
      <c r="B36" s="65" t="s">
        <v>217</v>
      </c>
      <c r="C36" s="57"/>
      <c r="D36" s="57"/>
      <c r="E36" s="57"/>
      <c r="F36" s="57"/>
      <c r="G36" s="57"/>
      <c r="H36" s="56"/>
      <c r="I36" s="56"/>
      <c r="J36" s="56"/>
      <c r="K36" s="56"/>
      <c r="L36" s="56"/>
      <c r="M36" s="56"/>
      <c r="N36" s="56"/>
      <c r="O36" s="56"/>
      <c r="P36" s="56"/>
      <c r="Q36" s="56"/>
      <c r="R36" s="56"/>
      <c r="S36" s="56"/>
      <c r="T36" s="56"/>
      <c r="U36" s="56"/>
      <c r="V36" s="56"/>
      <c r="W36" s="56"/>
      <c r="X36" s="56"/>
      <c r="Y36" s="56"/>
      <c r="Z36" s="56"/>
      <c r="AA36" s="56"/>
      <c r="AB36" s="56"/>
      <c r="AC36" s="56"/>
      <c r="AD36" s="56"/>
      <c r="AH36" s="171" t="str">
        <f>IF('General Project Information'!D387="","","(33)"&amp;'General Project Information'!D387)</f>
        <v/>
      </c>
      <c r="AK36" s="199"/>
      <c r="AL36" s="199"/>
      <c r="AO36" s="198"/>
      <c r="AQ36" s="198"/>
    </row>
    <row r="37" spans="1:43" ht="15" x14ac:dyDescent="0.25">
      <c r="A37" s="56"/>
      <c r="B37" s="65" t="s">
        <v>218</v>
      </c>
      <c r="C37" s="57"/>
      <c r="D37" s="57"/>
      <c r="E37" s="57"/>
      <c r="F37" s="57"/>
      <c r="G37" s="57"/>
      <c r="H37" s="56"/>
      <c r="I37" s="56"/>
      <c r="J37" s="56"/>
      <c r="K37" s="56"/>
      <c r="L37" s="56"/>
      <c r="M37" s="56"/>
      <c r="N37" s="56"/>
      <c r="O37" s="56"/>
      <c r="P37" s="56"/>
      <c r="Q37" s="56"/>
      <c r="R37" s="56"/>
      <c r="S37" s="56"/>
      <c r="T37" s="56"/>
      <c r="U37" s="56"/>
      <c r="V37" s="56"/>
      <c r="W37" s="56"/>
      <c r="X37" s="56"/>
      <c r="Y37" s="56"/>
      <c r="Z37" s="56"/>
      <c r="AA37" s="56"/>
      <c r="AB37" s="56"/>
      <c r="AC37" s="56"/>
      <c r="AD37" s="56"/>
      <c r="AH37" s="171" t="str">
        <f>IF('General Project Information'!D399="","","(34)"&amp;'General Project Information'!D399)</f>
        <v/>
      </c>
      <c r="AK37" s="199"/>
      <c r="AL37" s="199"/>
      <c r="AO37" s="198"/>
      <c r="AQ37" s="198"/>
    </row>
    <row r="38" spans="1:43" ht="15" x14ac:dyDescent="0.25">
      <c r="A38" s="56"/>
      <c r="B38" s="65" t="s">
        <v>219</v>
      </c>
      <c r="C38" s="57"/>
      <c r="D38" s="57"/>
      <c r="E38" s="57"/>
      <c r="F38" s="57"/>
      <c r="G38" s="57"/>
      <c r="H38" s="56"/>
      <c r="I38" s="56"/>
      <c r="J38" s="56"/>
      <c r="K38" s="56"/>
      <c r="L38" s="56"/>
      <c r="M38" s="56"/>
      <c r="N38" s="56"/>
      <c r="O38" s="56"/>
      <c r="P38" s="56"/>
      <c r="Q38" s="56"/>
      <c r="R38" s="56"/>
      <c r="S38" s="56"/>
      <c r="T38" s="56"/>
      <c r="U38" s="56"/>
      <c r="V38" s="56"/>
      <c r="W38" s="56"/>
      <c r="X38" s="56"/>
      <c r="Y38" s="56"/>
      <c r="Z38" s="56"/>
      <c r="AA38" s="56"/>
      <c r="AB38" s="56"/>
      <c r="AC38" s="56"/>
      <c r="AD38" s="56"/>
      <c r="AH38" s="171" t="str">
        <f>IF('General Project Information'!D410="","","(35)"&amp;'General Project Information'!D410)</f>
        <v/>
      </c>
      <c r="AK38" s="199"/>
      <c r="AL38" s="199"/>
      <c r="AO38" s="198"/>
      <c r="AQ38" s="198"/>
    </row>
    <row r="39" spans="1:43" ht="15" x14ac:dyDescent="0.25">
      <c r="A39" s="56"/>
      <c r="B39" s="65" t="s">
        <v>220</v>
      </c>
      <c r="C39" s="57"/>
      <c r="D39" s="57"/>
      <c r="E39" s="57"/>
      <c r="F39" s="57"/>
      <c r="G39" s="57"/>
      <c r="H39" s="56"/>
      <c r="I39" s="56"/>
      <c r="J39" s="56"/>
      <c r="K39" s="56"/>
      <c r="L39" s="56"/>
      <c r="M39" s="56"/>
      <c r="N39" s="56"/>
      <c r="O39" s="56"/>
      <c r="P39" s="56"/>
      <c r="Q39" s="56"/>
      <c r="R39" s="56"/>
      <c r="S39" s="56"/>
      <c r="T39" s="56"/>
      <c r="U39" s="56"/>
      <c r="V39" s="56"/>
      <c r="W39" s="56"/>
      <c r="X39" s="56"/>
      <c r="Y39" s="56"/>
      <c r="Z39" s="56"/>
      <c r="AA39" s="56"/>
      <c r="AB39" s="56"/>
      <c r="AC39" s="56"/>
      <c r="AD39" s="56"/>
      <c r="AH39" s="171" t="str">
        <f>IF('General Project Information'!D421="","","(36)"&amp;'General Project Information'!D421)</f>
        <v/>
      </c>
      <c r="AK39" s="199"/>
      <c r="AL39" s="199"/>
      <c r="AO39" s="198"/>
      <c r="AQ39" s="198"/>
    </row>
    <row r="40" spans="1:43" ht="15" x14ac:dyDescent="0.25">
      <c r="A40" s="56"/>
      <c r="B40" s="65" t="s">
        <v>221</v>
      </c>
      <c r="C40" s="57"/>
      <c r="D40" s="57"/>
      <c r="E40" s="57"/>
      <c r="F40" s="57"/>
      <c r="G40" s="57"/>
      <c r="H40" s="56"/>
      <c r="I40" s="56"/>
      <c r="J40" s="56"/>
      <c r="K40" s="56"/>
      <c r="L40" s="56"/>
      <c r="M40" s="56"/>
      <c r="N40" s="56"/>
      <c r="O40" s="56"/>
      <c r="P40" s="56"/>
      <c r="Q40" s="56"/>
      <c r="R40" s="56"/>
      <c r="S40" s="56"/>
      <c r="T40" s="56"/>
      <c r="U40" s="56"/>
      <c r="V40" s="56"/>
      <c r="W40" s="56"/>
      <c r="X40" s="56"/>
      <c r="Y40" s="56"/>
      <c r="Z40" s="56"/>
      <c r="AA40" s="56"/>
      <c r="AB40" s="56"/>
      <c r="AC40" s="56"/>
      <c r="AD40" s="56"/>
      <c r="AH40" s="171" t="str">
        <f>IF('General Project Information'!D432="","","(37)"&amp;'General Project Information'!D432)</f>
        <v/>
      </c>
      <c r="AK40" s="199"/>
      <c r="AL40" s="199"/>
      <c r="AO40" s="198"/>
      <c r="AQ40" s="198"/>
    </row>
    <row r="41" spans="1:43" ht="15" x14ac:dyDescent="0.25">
      <c r="A41" s="56"/>
      <c r="B41" s="65" t="s">
        <v>222</v>
      </c>
      <c r="C41" s="57"/>
      <c r="D41" s="57"/>
      <c r="E41" s="57"/>
      <c r="F41" s="57"/>
      <c r="G41" s="57"/>
      <c r="H41" s="56"/>
      <c r="I41" s="56"/>
      <c r="J41" s="56"/>
      <c r="K41" s="56"/>
      <c r="L41" s="56"/>
      <c r="M41" s="56"/>
      <c r="N41" s="56"/>
      <c r="O41" s="56"/>
      <c r="P41" s="56"/>
      <c r="Q41" s="56"/>
      <c r="R41" s="56"/>
      <c r="S41" s="56"/>
      <c r="T41" s="56"/>
      <c r="U41" s="56"/>
      <c r="V41" s="56"/>
      <c r="W41" s="56"/>
      <c r="X41" s="56"/>
      <c r="Y41" s="56"/>
      <c r="Z41" s="56"/>
      <c r="AA41" s="56"/>
      <c r="AB41" s="56"/>
      <c r="AC41" s="56"/>
      <c r="AD41" s="56"/>
      <c r="AH41" s="171" t="str">
        <f>IF('General Project Information'!D444="","","(38)"&amp;'General Project Information'!D444)</f>
        <v/>
      </c>
      <c r="AK41" s="199"/>
      <c r="AL41" s="199"/>
      <c r="AO41" s="198"/>
      <c r="AQ41" s="198"/>
    </row>
    <row r="42" spans="1:43" ht="15" x14ac:dyDescent="0.25">
      <c r="A42" s="56"/>
      <c r="B42" s="65" t="s">
        <v>223</v>
      </c>
      <c r="C42" s="57"/>
      <c r="D42" s="57"/>
      <c r="E42" s="57"/>
      <c r="F42" s="57"/>
      <c r="G42" s="57"/>
      <c r="H42" s="56"/>
      <c r="I42" s="56"/>
      <c r="J42" s="56"/>
      <c r="K42" s="56"/>
      <c r="L42" s="56"/>
      <c r="M42" s="56"/>
      <c r="N42" s="56"/>
      <c r="O42" s="56"/>
      <c r="P42" s="56"/>
      <c r="Q42" s="56"/>
      <c r="R42" s="56"/>
      <c r="S42" s="56"/>
      <c r="T42" s="56"/>
      <c r="U42" s="56"/>
      <c r="V42" s="56"/>
      <c r="W42" s="56"/>
      <c r="X42" s="56"/>
      <c r="Y42" s="56"/>
      <c r="Z42" s="56"/>
      <c r="AA42" s="56"/>
      <c r="AB42" s="56"/>
      <c r="AC42" s="56"/>
      <c r="AD42" s="56"/>
      <c r="AH42" s="171" t="str">
        <f>IF('General Project Information'!D455="","","(39)"&amp;'General Project Information'!D455)</f>
        <v/>
      </c>
      <c r="AK42" s="199"/>
      <c r="AL42" s="199"/>
      <c r="AO42" s="198"/>
      <c r="AQ42" s="198"/>
    </row>
    <row r="43" spans="1:43" ht="15" x14ac:dyDescent="0.25">
      <c r="A43" s="56"/>
      <c r="B43" s="65" t="s">
        <v>224</v>
      </c>
      <c r="C43" s="57"/>
      <c r="D43" s="57"/>
      <c r="E43" s="57"/>
      <c r="F43" s="57"/>
      <c r="G43" s="57"/>
      <c r="H43" s="56"/>
      <c r="I43" s="56"/>
      <c r="J43" s="56"/>
      <c r="K43" s="56"/>
      <c r="L43" s="56"/>
      <c r="M43" s="56"/>
      <c r="N43" s="56"/>
      <c r="O43" s="56"/>
      <c r="P43" s="56"/>
      <c r="Q43" s="56"/>
      <c r="R43" s="56"/>
      <c r="S43" s="56"/>
      <c r="T43" s="56"/>
      <c r="U43" s="56"/>
      <c r="V43" s="56"/>
      <c r="W43" s="56"/>
      <c r="X43" s="56"/>
      <c r="Y43" s="56"/>
      <c r="Z43" s="56"/>
      <c r="AA43" s="56"/>
      <c r="AB43" s="56"/>
      <c r="AC43" s="56"/>
      <c r="AD43" s="56"/>
      <c r="AH43" s="171" t="str">
        <f>IF('General Project Information'!D466="","","(40)"&amp;'General Project Information'!D466)</f>
        <v/>
      </c>
      <c r="AK43" s="199"/>
      <c r="AL43" s="199"/>
      <c r="AO43" s="198"/>
      <c r="AQ43" s="198"/>
    </row>
    <row r="44" spans="1:43" ht="15" x14ac:dyDescent="0.25">
      <c r="A44" s="56"/>
      <c r="B44" s="65" t="s">
        <v>225</v>
      </c>
      <c r="C44" s="57"/>
      <c r="D44" s="57"/>
      <c r="E44" s="57"/>
      <c r="F44" s="57"/>
      <c r="G44" s="57"/>
      <c r="H44" s="56"/>
      <c r="I44" s="56"/>
      <c r="J44" s="56"/>
      <c r="K44" s="56"/>
      <c r="L44" s="56"/>
      <c r="M44" s="56"/>
      <c r="N44" s="56"/>
      <c r="O44" s="56"/>
      <c r="P44" s="56"/>
      <c r="Q44" s="56"/>
      <c r="R44" s="56"/>
      <c r="S44" s="56"/>
      <c r="T44" s="56"/>
      <c r="U44" s="56"/>
      <c r="V44" s="56"/>
      <c r="W44" s="56"/>
      <c r="X44" s="56"/>
      <c r="Y44" s="56"/>
      <c r="Z44" s="56"/>
      <c r="AA44" s="56"/>
      <c r="AB44" s="56"/>
      <c r="AC44" s="56"/>
      <c r="AD44" s="56"/>
      <c r="AH44" s="171" t="str">
        <f>IF('General Project Information'!D477="","","(41)"&amp;'General Project Information'!D477)</f>
        <v/>
      </c>
      <c r="AK44" s="199"/>
      <c r="AL44" s="199"/>
      <c r="AO44" s="198"/>
      <c r="AQ44" s="198"/>
    </row>
    <row r="45" spans="1:43" ht="15" x14ac:dyDescent="0.25">
      <c r="A45" s="56"/>
      <c r="B45" s="65" t="s">
        <v>226</v>
      </c>
      <c r="C45" s="57"/>
      <c r="D45" s="57"/>
      <c r="E45" s="57"/>
      <c r="F45" s="57"/>
      <c r="G45" s="57"/>
      <c r="H45" s="56"/>
      <c r="I45" s="56"/>
      <c r="J45" s="56"/>
      <c r="K45" s="56"/>
      <c r="L45" s="56"/>
      <c r="M45" s="56"/>
      <c r="N45" s="56"/>
      <c r="O45" s="56"/>
      <c r="P45" s="56"/>
      <c r="Q45" s="56"/>
      <c r="R45" s="56"/>
      <c r="S45" s="56"/>
      <c r="T45" s="56"/>
      <c r="U45" s="56"/>
      <c r="V45" s="56"/>
      <c r="W45" s="56"/>
      <c r="X45" s="56"/>
      <c r="Y45" s="56"/>
      <c r="Z45" s="56"/>
      <c r="AA45" s="56"/>
      <c r="AB45" s="56"/>
      <c r="AC45" s="56"/>
      <c r="AD45" s="56"/>
      <c r="AH45" s="171" t="str">
        <f>IF('General Project Information'!D489="","","(42)"&amp;'General Project Information'!D489)</f>
        <v/>
      </c>
      <c r="AK45" s="199"/>
      <c r="AL45" s="199"/>
      <c r="AO45" s="198"/>
      <c r="AQ45" s="198"/>
    </row>
    <row r="46" spans="1:43" ht="15" x14ac:dyDescent="0.25">
      <c r="A46" s="56"/>
      <c r="B46" s="65" t="s">
        <v>227</v>
      </c>
      <c r="C46" s="57"/>
      <c r="D46" s="57"/>
      <c r="E46" s="57"/>
      <c r="F46" s="57"/>
      <c r="G46" s="57"/>
      <c r="H46" s="56"/>
      <c r="I46" s="56"/>
      <c r="J46" s="56"/>
      <c r="K46" s="56"/>
      <c r="L46" s="56"/>
      <c r="M46" s="56"/>
      <c r="N46" s="56"/>
      <c r="O46" s="56"/>
      <c r="P46" s="56"/>
      <c r="Q46" s="56"/>
      <c r="R46" s="56"/>
      <c r="S46" s="56"/>
      <c r="T46" s="56"/>
      <c r="U46" s="56"/>
      <c r="V46" s="56"/>
      <c r="W46" s="56"/>
      <c r="X46" s="56"/>
      <c r="Y46" s="56"/>
      <c r="Z46" s="56"/>
      <c r="AA46" s="56"/>
      <c r="AB46" s="56"/>
      <c r="AC46" s="56"/>
      <c r="AD46" s="56"/>
      <c r="AH46" s="171" t="str">
        <f>IF('General Project Information'!D500="","","(43)"&amp;'General Project Information'!D500)</f>
        <v/>
      </c>
      <c r="AK46" s="199"/>
      <c r="AL46" s="199"/>
      <c r="AO46" s="198"/>
      <c r="AQ46" s="198"/>
    </row>
    <row r="47" spans="1:43" ht="15" x14ac:dyDescent="0.25">
      <c r="A47" s="56"/>
      <c r="B47" s="65" t="s">
        <v>228</v>
      </c>
      <c r="C47" s="57"/>
      <c r="D47" s="57"/>
      <c r="E47" s="57"/>
      <c r="F47" s="57"/>
      <c r="G47" s="57"/>
      <c r="H47" s="56"/>
      <c r="I47" s="56"/>
      <c r="J47" s="56"/>
      <c r="K47" s="56"/>
      <c r="L47" s="56"/>
      <c r="M47" s="56"/>
      <c r="N47" s="56"/>
      <c r="O47" s="56"/>
      <c r="P47" s="56"/>
      <c r="Q47" s="56"/>
      <c r="R47" s="56"/>
      <c r="S47" s="56"/>
      <c r="T47" s="56"/>
      <c r="U47" s="56"/>
      <c r="V47" s="56"/>
      <c r="W47" s="56"/>
      <c r="X47" s="56"/>
      <c r="Y47" s="56"/>
      <c r="Z47" s="56"/>
      <c r="AA47" s="56"/>
      <c r="AB47" s="56"/>
      <c r="AC47" s="56"/>
      <c r="AD47" s="56"/>
      <c r="AH47" s="171" t="str">
        <f>IF('General Project Information'!D511="","","(44)"&amp;'General Project Information'!D511)</f>
        <v/>
      </c>
      <c r="AK47" s="199"/>
      <c r="AL47" s="199"/>
      <c r="AO47" s="198"/>
      <c r="AQ47" s="198"/>
    </row>
    <row r="48" spans="1:43" ht="15" x14ac:dyDescent="0.25">
      <c r="A48" s="56"/>
      <c r="B48" s="65" t="s">
        <v>229</v>
      </c>
      <c r="C48" s="57"/>
      <c r="D48" s="57"/>
      <c r="E48" s="57"/>
      <c r="F48" s="57"/>
      <c r="G48" s="66"/>
      <c r="H48" s="56"/>
      <c r="I48" s="56"/>
      <c r="J48" s="56"/>
      <c r="K48" s="56"/>
      <c r="L48" s="56"/>
      <c r="M48" s="56"/>
      <c r="N48" s="56"/>
      <c r="O48" s="56"/>
      <c r="P48" s="56"/>
      <c r="Q48" s="56"/>
      <c r="R48" s="56"/>
      <c r="S48" s="56"/>
      <c r="T48" s="56"/>
      <c r="U48" s="56"/>
      <c r="V48" s="56"/>
      <c r="W48" s="56"/>
      <c r="X48" s="56"/>
      <c r="Y48" s="56"/>
      <c r="Z48" s="56"/>
      <c r="AA48" s="56"/>
      <c r="AB48" s="56"/>
      <c r="AC48" s="56"/>
      <c r="AD48" s="56"/>
      <c r="AH48" s="171" t="str">
        <f>IF('General Project Information'!D522="","","(45)"&amp;'General Project Information'!D522)</f>
        <v/>
      </c>
      <c r="AK48" s="199"/>
      <c r="AL48" s="199"/>
      <c r="AO48" s="198"/>
      <c r="AQ48" s="198"/>
    </row>
    <row r="49" spans="1:43" ht="15" x14ac:dyDescent="0.25">
      <c r="A49" s="56"/>
      <c r="B49" s="65" t="s">
        <v>230</v>
      </c>
      <c r="C49" s="57"/>
      <c r="D49" s="57"/>
      <c r="E49" s="57"/>
      <c r="F49" s="57"/>
      <c r="G49" s="66"/>
      <c r="H49" s="56"/>
      <c r="I49" s="56"/>
      <c r="J49" s="56"/>
      <c r="K49" s="56"/>
      <c r="L49" s="56"/>
      <c r="M49" s="56"/>
      <c r="N49" s="56"/>
      <c r="O49" s="56"/>
      <c r="P49" s="56"/>
      <c r="Q49" s="56"/>
      <c r="R49" s="56"/>
      <c r="S49" s="56"/>
      <c r="T49" s="56"/>
      <c r="U49" s="56"/>
      <c r="V49" s="56"/>
      <c r="W49" s="56"/>
      <c r="X49" s="56"/>
      <c r="Y49" s="56"/>
      <c r="Z49" s="56"/>
      <c r="AA49" s="56"/>
      <c r="AB49" s="56"/>
      <c r="AC49" s="56"/>
      <c r="AD49" s="56"/>
      <c r="AH49" s="171" t="str">
        <f>IF('General Project Information'!D534="","","(46)"&amp;'General Project Information'!D534)</f>
        <v/>
      </c>
      <c r="AK49" s="199"/>
      <c r="AL49" s="199"/>
      <c r="AO49" s="198"/>
      <c r="AQ49" s="198"/>
    </row>
    <row r="50" spans="1:43" ht="15" x14ac:dyDescent="0.25">
      <c r="A50" s="56"/>
      <c r="B50" s="65" t="s">
        <v>231</v>
      </c>
      <c r="C50" s="57"/>
      <c r="D50" s="57"/>
      <c r="E50" s="57"/>
      <c r="F50" s="57"/>
      <c r="G50" s="66"/>
      <c r="H50" s="56"/>
      <c r="I50" s="56"/>
      <c r="J50" s="56"/>
      <c r="K50" s="56"/>
      <c r="L50" s="56"/>
      <c r="M50" s="56"/>
      <c r="N50" s="56"/>
      <c r="O50" s="56"/>
      <c r="P50" s="56"/>
      <c r="Q50" s="56"/>
      <c r="R50" s="56"/>
      <c r="S50" s="56"/>
      <c r="T50" s="56"/>
      <c r="U50" s="56"/>
      <c r="V50" s="56"/>
      <c r="W50" s="56"/>
      <c r="X50" s="56"/>
      <c r="Y50" s="56"/>
      <c r="Z50" s="56"/>
      <c r="AA50" s="56"/>
      <c r="AB50" s="56"/>
      <c r="AC50" s="56"/>
      <c r="AD50" s="56"/>
      <c r="AH50" s="171" t="str">
        <f>IF('General Project Information'!D545="","","(47)"&amp;'General Project Information'!D545)</f>
        <v/>
      </c>
      <c r="AK50" s="199"/>
      <c r="AL50" s="199"/>
      <c r="AO50" s="198"/>
      <c r="AQ50" s="198"/>
    </row>
    <row r="51" spans="1:43" ht="15" x14ac:dyDescent="0.25">
      <c r="A51" s="56"/>
      <c r="B51" s="65" t="s">
        <v>232</v>
      </c>
      <c r="C51" s="57"/>
      <c r="D51" s="57"/>
      <c r="E51" s="57"/>
      <c r="F51" s="57"/>
      <c r="G51" s="66"/>
      <c r="H51" s="56"/>
      <c r="I51" s="56"/>
      <c r="J51" s="56"/>
      <c r="K51" s="56"/>
      <c r="L51" s="56"/>
      <c r="M51" s="56"/>
      <c r="N51" s="56"/>
      <c r="O51" s="56"/>
      <c r="P51" s="56"/>
      <c r="Q51" s="56"/>
      <c r="R51" s="56"/>
      <c r="S51" s="56"/>
      <c r="T51" s="56"/>
      <c r="U51" s="56"/>
      <c r="V51" s="56"/>
      <c r="W51" s="56"/>
      <c r="X51" s="56"/>
      <c r="Y51" s="56"/>
      <c r="Z51" s="56"/>
      <c r="AA51" s="56"/>
      <c r="AB51" s="56"/>
      <c r="AC51" s="56"/>
      <c r="AD51" s="56"/>
      <c r="AH51" s="171" t="str">
        <f>IF('General Project Information'!D556="","","(48)"&amp;'General Project Information'!D556)</f>
        <v/>
      </c>
      <c r="AK51" s="199"/>
      <c r="AL51" s="199"/>
      <c r="AO51" s="198"/>
      <c r="AQ51" s="198"/>
    </row>
    <row r="52" spans="1:43" ht="15" x14ac:dyDescent="0.25">
      <c r="A52" s="56"/>
      <c r="B52" s="65" t="s">
        <v>233</v>
      </c>
      <c r="C52" s="57"/>
      <c r="D52" s="57"/>
      <c r="E52" s="57"/>
      <c r="F52" s="57"/>
      <c r="G52" s="66"/>
      <c r="H52" s="56"/>
      <c r="I52" s="56"/>
      <c r="J52" s="56"/>
      <c r="K52" s="56"/>
      <c r="L52" s="56"/>
      <c r="M52" s="56"/>
      <c r="N52" s="56"/>
      <c r="O52" s="56"/>
      <c r="P52" s="56"/>
      <c r="Q52" s="56"/>
      <c r="R52" s="56"/>
      <c r="S52" s="56"/>
      <c r="T52" s="56"/>
      <c r="U52" s="56"/>
      <c r="V52" s="56"/>
      <c r="W52" s="56"/>
      <c r="X52" s="56"/>
      <c r="Y52" s="56"/>
      <c r="Z52" s="56"/>
      <c r="AA52" s="56"/>
      <c r="AB52" s="56"/>
      <c r="AC52" s="56"/>
      <c r="AD52" s="56"/>
      <c r="AH52" s="171" t="str">
        <f>IF('General Project Information'!D567="","","(49)"&amp;'General Project Information'!D567)</f>
        <v/>
      </c>
      <c r="AK52" s="199"/>
      <c r="AL52" s="199"/>
      <c r="AO52" s="198"/>
      <c r="AQ52" s="198"/>
    </row>
    <row r="53" spans="1:43" x14ac:dyDescent="0.2">
      <c r="A53" s="56"/>
      <c r="B53" s="65" t="s">
        <v>234</v>
      </c>
      <c r="C53" s="57"/>
      <c r="D53" s="57"/>
      <c r="E53" s="57"/>
      <c r="F53" s="57"/>
      <c r="G53" s="73"/>
      <c r="H53" s="56"/>
      <c r="I53" s="56"/>
      <c r="J53" s="56"/>
      <c r="K53" s="56"/>
      <c r="L53" s="56"/>
      <c r="M53" s="56"/>
      <c r="N53" s="56"/>
      <c r="O53" s="56"/>
      <c r="P53" s="56"/>
      <c r="Q53" s="56"/>
      <c r="R53" s="56"/>
      <c r="S53" s="56"/>
      <c r="T53" s="56"/>
      <c r="U53" s="56"/>
      <c r="V53" s="56"/>
      <c r="W53" s="56"/>
      <c r="X53" s="56"/>
      <c r="Y53" s="56"/>
      <c r="Z53" s="56"/>
      <c r="AA53" s="56"/>
      <c r="AB53" s="56"/>
      <c r="AC53" s="56"/>
      <c r="AD53" s="56"/>
    </row>
    <row r="54" spans="1:43" x14ac:dyDescent="0.2">
      <c r="A54" s="56"/>
      <c r="B54" s="65" t="s">
        <v>235</v>
      </c>
      <c r="C54" s="57"/>
      <c r="D54" s="57"/>
      <c r="E54" s="57"/>
      <c r="F54" s="57"/>
      <c r="G54" s="73"/>
      <c r="H54" s="56"/>
      <c r="I54" s="56"/>
      <c r="J54" s="56"/>
      <c r="K54" s="56"/>
      <c r="L54" s="56"/>
      <c r="M54" s="56"/>
      <c r="N54" s="56"/>
      <c r="O54" s="56"/>
      <c r="P54" s="56"/>
      <c r="Q54" s="56"/>
      <c r="R54" s="56"/>
      <c r="S54" s="56"/>
      <c r="T54" s="56"/>
      <c r="U54" s="56"/>
      <c r="V54" s="56"/>
      <c r="W54" s="56"/>
      <c r="X54" s="56"/>
      <c r="Y54" s="56"/>
      <c r="Z54" s="56"/>
      <c r="AA54" s="56"/>
      <c r="AB54" s="56"/>
      <c r="AC54" s="56"/>
      <c r="AD54" s="56"/>
    </row>
    <row r="55" spans="1:43" x14ac:dyDescent="0.2">
      <c r="A55" s="56"/>
      <c r="B55" s="65" t="s">
        <v>236</v>
      </c>
      <c r="C55" s="57"/>
      <c r="D55" s="57"/>
      <c r="E55" s="57"/>
      <c r="F55" s="57"/>
      <c r="G55" s="66"/>
      <c r="H55" s="56"/>
      <c r="I55" s="56"/>
      <c r="J55" s="56"/>
      <c r="K55" s="56"/>
      <c r="L55" s="56"/>
      <c r="M55" s="56"/>
      <c r="N55" s="56"/>
      <c r="O55" s="56"/>
      <c r="P55" s="56"/>
      <c r="Q55" s="56"/>
      <c r="R55" s="56"/>
      <c r="S55" s="56"/>
      <c r="T55" s="56"/>
      <c r="U55" s="56"/>
      <c r="V55" s="56"/>
      <c r="W55" s="56"/>
      <c r="X55" s="56"/>
      <c r="Y55" s="56"/>
      <c r="Z55" s="56"/>
      <c r="AA55" s="56"/>
      <c r="AB55" s="56"/>
      <c r="AC55" s="56"/>
      <c r="AD55" s="56"/>
    </row>
    <row r="56" spans="1:43" x14ac:dyDescent="0.2">
      <c r="A56" s="56"/>
      <c r="B56" s="65" t="s">
        <v>237</v>
      </c>
      <c r="C56" s="57"/>
      <c r="D56" s="57"/>
      <c r="E56" s="57"/>
      <c r="F56" s="57"/>
      <c r="G56" s="71"/>
      <c r="H56" s="56"/>
      <c r="I56" s="56"/>
      <c r="J56" s="56"/>
      <c r="K56" s="56"/>
      <c r="L56" s="56"/>
      <c r="M56" s="56"/>
      <c r="N56" s="56"/>
      <c r="O56" s="56"/>
      <c r="P56" s="56"/>
      <c r="Q56" s="56"/>
      <c r="R56" s="56"/>
      <c r="S56" s="56"/>
      <c r="T56" s="56"/>
      <c r="U56" s="56"/>
      <c r="V56" s="56"/>
      <c r="W56" s="56"/>
      <c r="X56" s="56"/>
      <c r="Y56" s="56"/>
      <c r="Z56" s="56"/>
      <c r="AA56" s="56"/>
      <c r="AB56" s="56"/>
      <c r="AC56" s="56"/>
      <c r="AD56" s="56"/>
    </row>
    <row r="57" spans="1:43" x14ac:dyDescent="0.2">
      <c r="A57" s="56"/>
      <c r="B57" s="65" t="s">
        <v>238</v>
      </c>
      <c r="C57" s="57"/>
      <c r="D57" s="57"/>
      <c r="E57" s="57"/>
      <c r="F57" s="57"/>
      <c r="G57" s="66"/>
      <c r="H57" s="56"/>
      <c r="I57" s="56"/>
      <c r="J57" s="56"/>
      <c r="K57" s="56"/>
      <c r="L57" s="56"/>
      <c r="M57" s="56"/>
      <c r="N57" s="56"/>
      <c r="O57" s="56"/>
      <c r="P57" s="56"/>
      <c r="Q57" s="56"/>
      <c r="R57" s="56"/>
      <c r="S57" s="56"/>
      <c r="T57" s="56"/>
      <c r="U57" s="56"/>
      <c r="V57" s="56"/>
      <c r="W57" s="56"/>
      <c r="X57" s="56"/>
      <c r="Y57" s="56"/>
      <c r="Z57" s="56"/>
      <c r="AA57" s="56"/>
      <c r="AB57" s="56"/>
      <c r="AC57" s="56"/>
      <c r="AD57" s="56"/>
    </row>
    <row r="58" spans="1:43" x14ac:dyDescent="0.2">
      <c r="A58" s="56"/>
      <c r="B58" s="65" t="s">
        <v>239</v>
      </c>
      <c r="C58" s="57"/>
      <c r="D58" s="57"/>
      <c r="E58" s="57"/>
      <c r="F58" s="57"/>
      <c r="G58" s="66"/>
      <c r="H58" s="56"/>
      <c r="I58" s="56"/>
      <c r="J58" s="56"/>
      <c r="K58" s="56"/>
      <c r="L58" s="56"/>
      <c r="M58" s="56"/>
      <c r="N58" s="56"/>
      <c r="O58" s="56"/>
      <c r="P58" s="56"/>
      <c r="Q58" s="56"/>
      <c r="R58" s="56"/>
      <c r="S58" s="56"/>
      <c r="T58" s="56"/>
      <c r="U58" s="56"/>
      <c r="V58" s="56"/>
      <c r="W58" s="56"/>
      <c r="X58" s="56"/>
      <c r="Y58" s="56"/>
      <c r="Z58" s="56"/>
      <c r="AA58" s="56"/>
      <c r="AB58" s="56"/>
      <c r="AC58" s="56"/>
      <c r="AD58" s="56"/>
    </row>
    <row r="59" spans="1:43" x14ac:dyDescent="0.2">
      <c r="A59" s="56"/>
      <c r="B59" s="65" t="s">
        <v>240</v>
      </c>
      <c r="C59" s="57"/>
      <c r="D59" s="57"/>
      <c r="E59" s="57"/>
      <c r="F59" s="57"/>
      <c r="G59" s="66"/>
      <c r="H59" s="56"/>
      <c r="I59" s="56"/>
      <c r="J59" s="56"/>
      <c r="K59" s="56"/>
      <c r="L59" s="56"/>
      <c r="M59" s="56"/>
      <c r="N59" s="56"/>
      <c r="O59" s="56"/>
      <c r="P59" s="56"/>
      <c r="Q59" s="56"/>
      <c r="R59" s="56"/>
      <c r="S59" s="56"/>
      <c r="T59" s="56"/>
      <c r="U59" s="56"/>
      <c r="V59" s="56"/>
      <c r="W59" s="56"/>
      <c r="X59" s="56"/>
      <c r="Y59" s="56"/>
      <c r="Z59" s="56"/>
      <c r="AA59" s="56"/>
      <c r="AB59" s="56"/>
      <c r="AC59" s="56"/>
      <c r="AD59" s="56"/>
    </row>
    <row r="60" spans="1:43" x14ac:dyDescent="0.2">
      <c r="A60" s="56"/>
      <c r="B60" s="65" t="s">
        <v>241</v>
      </c>
      <c r="C60" s="57"/>
      <c r="D60" s="57"/>
      <c r="E60" s="57"/>
      <c r="F60" s="57"/>
      <c r="G60" s="66"/>
      <c r="H60" s="56"/>
      <c r="I60" s="56"/>
      <c r="J60" s="56"/>
      <c r="K60" s="56"/>
      <c r="L60" s="56"/>
      <c r="M60" s="56"/>
      <c r="N60" s="56"/>
      <c r="O60" s="56"/>
      <c r="P60" s="56"/>
      <c r="Q60" s="56"/>
      <c r="R60" s="56"/>
      <c r="S60" s="56"/>
      <c r="T60" s="56"/>
      <c r="U60" s="56"/>
      <c r="V60" s="56"/>
      <c r="W60" s="56"/>
      <c r="X60" s="56"/>
      <c r="Y60" s="56"/>
      <c r="Z60" s="56"/>
      <c r="AA60" s="56"/>
      <c r="AB60" s="56"/>
      <c r="AC60" s="56"/>
      <c r="AD60" s="56"/>
    </row>
    <row r="61" spans="1:43" x14ac:dyDescent="0.2">
      <c r="A61" s="56"/>
      <c r="B61" s="65" t="s">
        <v>242</v>
      </c>
      <c r="C61" s="57"/>
      <c r="D61" s="57"/>
      <c r="E61" s="57"/>
      <c r="F61" s="57"/>
      <c r="G61" s="66"/>
      <c r="H61" s="56"/>
      <c r="I61" s="56"/>
      <c r="J61" s="56"/>
      <c r="K61" s="56"/>
      <c r="L61" s="56"/>
      <c r="M61" s="56"/>
      <c r="N61" s="56"/>
      <c r="O61" s="56"/>
      <c r="P61" s="56"/>
      <c r="Q61" s="56"/>
      <c r="R61" s="56"/>
      <c r="S61" s="56"/>
      <c r="T61" s="56"/>
      <c r="U61" s="56"/>
      <c r="V61" s="56"/>
      <c r="W61" s="56"/>
      <c r="X61" s="56"/>
      <c r="Y61" s="56"/>
      <c r="Z61" s="56"/>
      <c r="AA61" s="56"/>
      <c r="AB61" s="56"/>
      <c r="AC61" s="56"/>
      <c r="AD61" s="56"/>
    </row>
    <row r="62" spans="1:43" x14ac:dyDescent="0.2">
      <c r="A62" s="56"/>
      <c r="B62" s="65" t="s">
        <v>243</v>
      </c>
      <c r="C62" s="57"/>
      <c r="D62" s="57"/>
      <c r="E62" s="57"/>
      <c r="F62" s="57"/>
      <c r="G62" s="66"/>
      <c r="H62" s="56"/>
      <c r="I62" s="56"/>
      <c r="J62" s="56"/>
      <c r="K62" s="56"/>
      <c r="L62" s="56"/>
      <c r="M62" s="56"/>
      <c r="N62" s="56"/>
      <c r="O62" s="56"/>
      <c r="P62" s="56"/>
      <c r="Q62" s="56"/>
      <c r="R62" s="56"/>
      <c r="S62" s="56"/>
      <c r="T62" s="56"/>
      <c r="U62" s="56"/>
      <c r="V62" s="56"/>
      <c r="W62" s="56"/>
      <c r="X62" s="56"/>
      <c r="Y62" s="56"/>
      <c r="Z62" s="56"/>
      <c r="AA62" s="56"/>
      <c r="AB62" s="56"/>
      <c r="AC62" s="56"/>
      <c r="AD62" s="56"/>
    </row>
    <row r="63" spans="1:43" x14ac:dyDescent="0.2">
      <c r="A63" s="56"/>
      <c r="B63" s="65" t="s">
        <v>244</v>
      </c>
      <c r="C63" s="57"/>
      <c r="D63" s="57"/>
      <c r="E63" s="57"/>
      <c r="F63" s="57"/>
      <c r="G63" s="66"/>
      <c r="H63" s="56"/>
      <c r="I63" s="56"/>
      <c r="J63" s="56"/>
      <c r="K63" s="56"/>
      <c r="L63" s="56"/>
      <c r="M63" s="56"/>
      <c r="N63" s="56"/>
      <c r="O63" s="56"/>
      <c r="P63" s="56"/>
      <c r="Q63" s="56"/>
      <c r="R63" s="56"/>
      <c r="S63" s="56"/>
      <c r="T63" s="56"/>
      <c r="U63" s="56"/>
      <c r="V63" s="56"/>
      <c r="W63" s="56"/>
      <c r="X63" s="56"/>
      <c r="Y63" s="56"/>
      <c r="Z63" s="56"/>
      <c r="AA63" s="56"/>
      <c r="AB63" s="56"/>
      <c r="AC63" s="56"/>
      <c r="AD63" s="56"/>
    </row>
    <row r="64" spans="1:43" x14ac:dyDescent="0.2">
      <c r="A64" s="56"/>
      <c r="B64" s="65" t="s">
        <v>245</v>
      </c>
      <c r="C64" s="57"/>
      <c r="D64" s="57"/>
      <c r="E64" s="57"/>
      <c r="F64" s="57"/>
      <c r="G64" s="66"/>
      <c r="H64" s="56"/>
      <c r="I64" s="56"/>
      <c r="J64" s="56"/>
      <c r="K64" s="56"/>
      <c r="L64" s="56"/>
      <c r="M64" s="56"/>
      <c r="N64" s="56"/>
      <c r="O64" s="56"/>
      <c r="P64" s="56"/>
      <c r="Q64" s="56"/>
      <c r="R64" s="56"/>
      <c r="S64" s="56"/>
      <c r="T64" s="56"/>
      <c r="U64" s="56"/>
      <c r="V64" s="56"/>
      <c r="W64" s="56"/>
      <c r="X64" s="56"/>
      <c r="Y64" s="56"/>
      <c r="Z64" s="56"/>
      <c r="AA64" s="56"/>
      <c r="AB64" s="56"/>
      <c r="AC64" s="56"/>
      <c r="AD64" s="56"/>
    </row>
    <row r="65" spans="1:30" x14ac:dyDescent="0.2">
      <c r="A65" s="56"/>
      <c r="B65" s="65" t="s">
        <v>246</v>
      </c>
      <c r="C65" s="57"/>
      <c r="D65" s="57"/>
      <c r="E65" s="57"/>
      <c r="F65" s="57"/>
      <c r="G65" s="66"/>
      <c r="H65" s="56"/>
      <c r="I65" s="56"/>
      <c r="J65" s="56"/>
      <c r="K65" s="56"/>
      <c r="L65" s="56"/>
      <c r="M65" s="56"/>
      <c r="N65" s="56"/>
      <c r="O65" s="56"/>
      <c r="P65" s="56"/>
      <c r="Q65" s="56"/>
      <c r="R65" s="56"/>
      <c r="S65" s="56"/>
      <c r="T65" s="56"/>
      <c r="U65" s="56"/>
      <c r="V65" s="56"/>
      <c r="W65" s="56"/>
      <c r="X65" s="56"/>
      <c r="Y65" s="56"/>
      <c r="Z65" s="56"/>
      <c r="AA65" s="56"/>
      <c r="AB65" s="56"/>
      <c r="AC65" s="56"/>
      <c r="AD65" s="56"/>
    </row>
    <row r="66" spans="1:30" x14ac:dyDescent="0.2">
      <c r="A66" s="56"/>
      <c r="B66" s="65" t="s">
        <v>247</v>
      </c>
      <c r="C66" s="57"/>
      <c r="D66" s="57"/>
      <c r="E66" s="57"/>
      <c r="F66" s="57"/>
      <c r="G66" s="66"/>
      <c r="H66" s="56"/>
      <c r="I66" s="56"/>
      <c r="J66" s="56"/>
      <c r="K66" s="56"/>
      <c r="L66" s="56"/>
      <c r="M66" s="56"/>
      <c r="N66" s="56"/>
      <c r="O66" s="56"/>
      <c r="P66" s="56"/>
      <c r="Q66" s="56"/>
      <c r="R66" s="56"/>
      <c r="S66" s="56"/>
      <c r="T66" s="56"/>
      <c r="U66" s="56"/>
      <c r="V66" s="56"/>
      <c r="W66" s="56"/>
      <c r="X66" s="56"/>
      <c r="Y66" s="56"/>
      <c r="Z66" s="56"/>
      <c r="AA66" s="56"/>
      <c r="AB66" s="56"/>
      <c r="AC66" s="56"/>
      <c r="AD66" s="56"/>
    </row>
    <row r="67" spans="1:30" x14ac:dyDescent="0.2">
      <c r="A67" s="56"/>
      <c r="B67" s="65" t="s">
        <v>248</v>
      </c>
      <c r="C67" s="57"/>
      <c r="D67" s="57"/>
      <c r="E67" s="57"/>
      <c r="F67" s="57"/>
      <c r="G67" s="73"/>
      <c r="H67" s="56"/>
      <c r="I67" s="56"/>
      <c r="J67" s="56"/>
      <c r="K67" s="56"/>
      <c r="L67" s="56"/>
      <c r="M67" s="56"/>
      <c r="N67" s="56"/>
      <c r="O67" s="56"/>
      <c r="P67" s="56"/>
      <c r="Q67" s="56"/>
      <c r="R67" s="56"/>
      <c r="S67" s="56"/>
      <c r="T67" s="56"/>
      <c r="U67" s="56"/>
      <c r="V67" s="56"/>
      <c r="W67" s="56"/>
      <c r="X67" s="56"/>
      <c r="Y67" s="56"/>
      <c r="Z67" s="56"/>
      <c r="AA67" s="56"/>
      <c r="AB67" s="56"/>
      <c r="AC67" s="56"/>
      <c r="AD67" s="56"/>
    </row>
    <row r="68" spans="1:30" x14ac:dyDescent="0.2">
      <c r="A68" s="56"/>
      <c r="B68" s="65" t="s">
        <v>249</v>
      </c>
      <c r="C68" s="57"/>
      <c r="D68" s="57"/>
      <c r="E68" s="57"/>
      <c r="F68" s="57"/>
      <c r="G68" s="66"/>
      <c r="H68" s="56"/>
      <c r="I68" s="56"/>
      <c r="J68" s="56"/>
      <c r="K68" s="56"/>
      <c r="L68" s="56"/>
      <c r="M68" s="56"/>
      <c r="N68" s="56"/>
      <c r="O68" s="56"/>
      <c r="P68" s="56"/>
      <c r="Q68" s="56"/>
      <c r="R68" s="56"/>
      <c r="S68" s="56"/>
      <c r="T68" s="56"/>
      <c r="U68" s="56"/>
      <c r="V68" s="56"/>
      <c r="W68" s="56"/>
      <c r="X68" s="56"/>
      <c r="Y68" s="56"/>
      <c r="Z68" s="56"/>
      <c r="AA68" s="56"/>
      <c r="AB68" s="56"/>
      <c r="AC68" s="56"/>
      <c r="AD68" s="56"/>
    </row>
    <row r="69" spans="1:30" x14ac:dyDescent="0.2">
      <c r="A69" s="56"/>
      <c r="B69" s="65" t="s">
        <v>250</v>
      </c>
      <c r="C69" s="57"/>
      <c r="D69" s="57"/>
      <c r="E69" s="57"/>
      <c r="F69" s="57"/>
      <c r="G69" s="71"/>
      <c r="H69" s="56"/>
      <c r="I69" s="56"/>
      <c r="J69" s="56"/>
      <c r="K69" s="56"/>
      <c r="L69" s="56"/>
      <c r="M69" s="56"/>
      <c r="N69" s="56"/>
      <c r="O69" s="56"/>
      <c r="P69" s="56"/>
      <c r="Q69" s="56"/>
      <c r="R69" s="56"/>
      <c r="S69" s="56"/>
      <c r="T69" s="56"/>
      <c r="U69" s="56"/>
      <c r="V69" s="56"/>
      <c r="W69" s="56"/>
      <c r="X69" s="56"/>
      <c r="Y69" s="56"/>
      <c r="Z69" s="56"/>
      <c r="AA69" s="56"/>
      <c r="AB69" s="56"/>
      <c r="AC69" s="56"/>
      <c r="AD69" s="56"/>
    </row>
    <row r="70" spans="1:30" x14ac:dyDescent="0.2">
      <c r="A70" s="56"/>
      <c r="B70" s="65" t="s">
        <v>251</v>
      </c>
      <c r="C70" s="57"/>
      <c r="D70" s="57"/>
      <c r="E70" s="57"/>
      <c r="F70" s="57"/>
      <c r="G70" s="66"/>
      <c r="H70" s="56"/>
      <c r="I70" s="56"/>
      <c r="J70" s="56"/>
      <c r="K70" s="56"/>
      <c r="L70" s="56"/>
      <c r="M70" s="56"/>
      <c r="N70" s="56"/>
      <c r="O70" s="56"/>
      <c r="P70" s="56"/>
      <c r="Q70" s="56"/>
      <c r="R70" s="56"/>
      <c r="S70" s="56"/>
      <c r="T70" s="56"/>
      <c r="U70" s="56"/>
      <c r="V70" s="56"/>
      <c r="W70" s="56"/>
      <c r="X70" s="56"/>
      <c r="Y70" s="56"/>
      <c r="Z70" s="56"/>
      <c r="AA70" s="56"/>
      <c r="AB70" s="56"/>
      <c r="AC70" s="56"/>
      <c r="AD70" s="56"/>
    </row>
    <row r="71" spans="1:30" x14ac:dyDescent="0.2">
      <c r="A71" s="56"/>
      <c r="B71" s="65" t="s">
        <v>252</v>
      </c>
      <c r="C71" s="57"/>
      <c r="D71" s="57"/>
      <c r="E71" s="57"/>
      <c r="F71" s="57"/>
      <c r="G71" s="66"/>
      <c r="H71" s="56"/>
      <c r="I71" s="56"/>
      <c r="J71" s="56"/>
      <c r="K71" s="56"/>
      <c r="L71" s="56"/>
      <c r="M71" s="56"/>
      <c r="N71" s="56"/>
      <c r="O71" s="56"/>
      <c r="P71" s="56"/>
      <c r="Q71" s="56"/>
      <c r="R71" s="56"/>
      <c r="S71" s="56"/>
      <c r="T71" s="56"/>
      <c r="U71" s="56"/>
      <c r="V71" s="56"/>
      <c r="W71" s="56"/>
      <c r="X71" s="56"/>
      <c r="Y71" s="56"/>
      <c r="Z71" s="56"/>
      <c r="AA71" s="56"/>
      <c r="AB71" s="56"/>
      <c r="AC71" s="56"/>
      <c r="AD71" s="56"/>
    </row>
    <row r="72" spans="1:30" x14ac:dyDescent="0.2">
      <c r="A72" s="56"/>
      <c r="B72" s="65" t="s">
        <v>253</v>
      </c>
      <c r="C72" s="57"/>
      <c r="D72" s="57"/>
      <c r="E72" s="57"/>
      <c r="F72" s="57"/>
      <c r="G72" s="66"/>
      <c r="H72" s="56"/>
      <c r="I72" s="56"/>
      <c r="J72" s="56"/>
      <c r="K72" s="56"/>
      <c r="L72" s="56"/>
      <c r="M72" s="56"/>
      <c r="N72" s="56"/>
      <c r="O72" s="56"/>
      <c r="P72" s="56"/>
      <c r="Q72" s="56"/>
      <c r="R72" s="56"/>
      <c r="S72" s="56"/>
      <c r="T72" s="56"/>
      <c r="U72" s="56"/>
      <c r="V72" s="56"/>
      <c r="W72" s="56"/>
      <c r="X72" s="56"/>
      <c r="Y72" s="56"/>
      <c r="Z72" s="56"/>
      <c r="AA72" s="56"/>
      <c r="AB72" s="56"/>
      <c r="AC72" s="56"/>
      <c r="AD72" s="56"/>
    </row>
    <row r="73" spans="1:30" x14ac:dyDescent="0.2">
      <c r="A73" s="56"/>
      <c r="B73" s="65" t="s">
        <v>9</v>
      </c>
      <c r="C73" s="57"/>
      <c r="D73" s="57"/>
      <c r="E73" s="57"/>
      <c r="F73" s="57"/>
      <c r="G73" s="66"/>
      <c r="H73" s="56"/>
      <c r="I73" s="56"/>
      <c r="J73" s="56"/>
      <c r="K73" s="56"/>
      <c r="L73" s="56"/>
      <c r="M73" s="56"/>
      <c r="N73" s="56"/>
      <c r="O73" s="56"/>
      <c r="P73" s="56"/>
      <c r="Q73" s="56"/>
      <c r="R73" s="56"/>
      <c r="S73" s="56"/>
      <c r="T73" s="56"/>
      <c r="U73" s="56"/>
      <c r="V73" s="56"/>
      <c r="W73" s="56"/>
      <c r="X73" s="56"/>
      <c r="Y73" s="56"/>
      <c r="Z73" s="56"/>
      <c r="AA73" s="56"/>
      <c r="AB73" s="56"/>
      <c r="AC73" s="56"/>
      <c r="AD73" s="56"/>
    </row>
    <row r="74" spans="1:30" x14ac:dyDescent="0.2">
      <c r="A74" s="56"/>
      <c r="B74" s="65" t="s">
        <v>254</v>
      </c>
      <c r="C74" s="57"/>
      <c r="D74" s="57"/>
      <c r="E74" s="57"/>
      <c r="F74" s="57"/>
      <c r="G74" s="66"/>
      <c r="H74" s="56"/>
      <c r="I74" s="56"/>
      <c r="J74" s="56"/>
      <c r="K74" s="56"/>
      <c r="L74" s="56"/>
      <c r="M74" s="56"/>
      <c r="N74" s="56"/>
      <c r="O74" s="56"/>
      <c r="P74" s="56"/>
      <c r="Q74" s="56"/>
      <c r="R74" s="56"/>
      <c r="S74" s="56"/>
      <c r="T74" s="56"/>
      <c r="U74" s="56"/>
      <c r="V74" s="56"/>
      <c r="W74" s="56"/>
      <c r="X74" s="56"/>
      <c r="Y74" s="56"/>
      <c r="Z74" s="56"/>
      <c r="AA74" s="56"/>
      <c r="AB74" s="56"/>
      <c r="AC74" s="56"/>
      <c r="AD74" s="56"/>
    </row>
    <row r="75" spans="1:30" x14ac:dyDescent="0.2">
      <c r="A75" s="56"/>
      <c r="B75" s="65" t="s">
        <v>255</v>
      </c>
      <c r="C75" s="57"/>
      <c r="D75" s="57"/>
      <c r="E75" s="57"/>
      <c r="F75" s="57"/>
      <c r="G75" s="66"/>
      <c r="H75" s="56"/>
      <c r="I75" s="56"/>
      <c r="J75" s="56"/>
      <c r="K75" s="56"/>
      <c r="L75" s="56"/>
      <c r="M75" s="56"/>
      <c r="N75" s="56"/>
      <c r="O75" s="56"/>
      <c r="P75" s="56"/>
      <c r="Q75" s="56"/>
      <c r="R75" s="56"/>
      <c r="S75" s="56"/>
      <c r="T75" s="56"/>
      <c r="U75" s="56"/>
      <c r="V75" s="56"/>
      <c r="W75" s="56"/>
      <c r="X75" s="56"/>
      <c r="Y75" s="56"/>
      <c r="Z75" s="56"/>
      <c r="AA75" s="56"/>
      <c r="AB75" s="56"/>
      <c r="AC75" s="56"/>
      <c r="AD75" s="56"/>
    </row>
    <row r="76" spans="1:30" x14ac:dyDescent="0.2">
      <c r="A76" s="56"/>
      <c r="B76" s="65" t="s">
        <v>256</v>
      </c>
      <c r="C76" s="57"/>
      <c r="D76" s="57"/>
      <c r="E76" s="57"/>
      <c r="F76" s="57"/>
      <c r="G76" s="57"/>
      <c r="H76" s="56"/>
      <c r="I76" s="56"/>
      <c r="J76" s="56"/>
      <c r="K76" s="56"/>
      <c r="L76" s="56"/>
      <c r="M76" s="56"/>
      <c r="N76" s="56"/>
      <c r="O76" s="56"/>
      <c r="P76" s="56"/>
      <c r="Q76" s="56"/>
      <c r="R76" s="56"/>
      <c r="S76" s="56"/>
      <c r="T76" s="56"/>
      <c r="U76" s="56"/>
      <c r="V76" s="56"/>
      <c r="W76" s="56"/>
      <c r="X76" s="56"/>
      <c r="Y76" s="56"/>
      <c r="Z76" s="56"/>
      <c r="AA76" s="56"/>
      <c r="AB76" s="56"/>
      <c r="AC76" s="56"/>
      <c r="AD76" s="56"/>
    </row>
    <row r="77" spans="1:30" x14ac:dyDescent="0.2">
      <c r="A77" s="56"/>
      <c r="B77" s="65" t="s">
        <v>257</v>
      </c>
      <c r="C77" s="57"/>
      <c r="D77" s="57"/>
      <c r="E77" s="57"/>
      <c r="F77" s="57"/>
      <c r="G77" s="57"/>
      <c r="H77" s="56"/>
      <c r="I77" s="56"/>
      <c r="J77" s="56"/>
      <c r="K77" s="56"/>
      <c r="L77" s="56"/>
      <c r="M77" s="56"/>
      <c r="N77" s="56"/>
      <c r="O77" s="56"/>
      <c r="P77" s="56"/>
      <c r="Q77" s="56"/>
      <c r="R77" s="56"/>
      <c r="S77" s="56"/>
      <c r="T77" s="56"/>
      <c r="U77" s="56"/>
      <c r="V77" s="56"/>
      <c r="W77" s="56"/>
      <c r="X77" s="56"/>
      <c r="Y77" s="56"/>
      <c r="Z77" s="56"/>
      <c r="AA77" s="56"/>
      <c r="AB77" s="56"/>
      <c r="AC77" s="56"/>
      <c r="AD77" s="56"/>
    </row>
    <row r="78" spans="1:30" x14ac:dyDescent="0.2">
      <c r="A78" s="56"/>
      <c r="B78" s="65" t="s">
        <v>258</v>
      </c>
      <c r="C78" s="57"/>
      <c r="D78" s="57"/>
      <c r="E78" s="57"/>
      <c r="F78" s="57"/>
      <c r="G78" s="57"/>
      <c r="H78" s="56"/>
      <c r="I78" s="56"/>
      <c r="J78" s="56"/>
      <c r="K78" s="56"/>
      <c r="L78" s="56"/>
      <c r="M78" s="56"/>
      <c r="N78" s="56"/>
      <c r="O78" s="56"/>
      <c r="P78" s="56"/>
      <c r="Q78" s="56"/>
      <c r="R78" s="56"/>
      <c r="S78" s="56"/>
      <c r="T78" s="56"/>
      <c r="U78" s="56"/>
      <c r="V78" s="56"/>
      <c r="W78" s="56"/>
      <c r="X78" s="56"/>
      <c r="Y78" s="56"/>
      <c r="Z78" s="56"/>
      <c r="AA78" s="56"/>
      <c r="AB78" s="56"/>
      <c r="AC78" s="56"/>
      <c r="AD78" s="56"/>
    </row>
    <row r="79" spans="1:30" x14ac:dyDescent="0.2">
      <c r="A79" s="56"/>
      <c r="B79" s="65" t="s">
        <v>259</v>
      </c>
      <c r="C79" s="57"/>
      <c r="D79" s="57"/>
      <c r="E79" s="57"/>
      <c r="F79" s="57"/>
      <c r="G79" s="57"/>
      <c r="H79" s="56"/>
      <c r="I79" s="56"/>
      <c r="J79" s="56"/>
      <c r="K79" s="56"/>
      <c r="L79" s="56"/>
      <c r="M79" s="56"/>
      <c r="N79" s="56"/>
      <c r="O79" s="56"/>
      <c r="P79" s="56"/>
      <c r="Q79" s="56"/>
      <c r="R79" s="56"/>
      <c r="S79" s="56"/>
      <c r="T79" s="56"/>
      <c r="U79" s="56"/>
      <c r="V79" s="56"/>
      <c r="W79" s="56"/>
      <c r="X79" s="56"/>
      <c r="Y79" s="56"/>
      <c r="Z79" s="56"/>
      <c r="AA79" s="56"/>
      <c r="AB79" s="56"/>
      <c r="AC79" s="56"/>
      <c r="AD79" s="56"/>
    </row>
    <row r="80" spans="1:30" x14ac:dyDescent="0.2">
      <c r="A80" s="56"/>
      <c r="B80" s="65" t="s">
        <v>260</v>
      </c>
      <c r="C80" s="57"/>
      <c r="D80" s="57"/>
      <c r="E80" s="57"/>
      <c r="F80" s="57"/>
      <c r="G80" s="57"/>
      <c r="H80" s="56"/>
      <c r="I80" s="56"/>
      <c r="J80" s="56"/>
      <c r="K80" s="56"/>
      <c r="L80" s="56"/>
      <c r="M80" s="56"/>
      <c r="N80" s="56"/>
      <c r="O80" s="56"/>
      <c r="P80" s="56"/>
      <c r="Q80" s="56"/>
      <c r="R80" s="56"/>
      <c r="S80" s="56"/>
      <c r="T80" s="56"/>
      <c r="U80" s="56"/>
      <c r="V80" s="56"/>
      <c r="W80" s="56"/>
      <c r="X80" s="56"/>
      <c r="Y80" s="56"/>
      <c r="Z80" s="56"/>
      <c r="AA80" s="56"/>
      <c r="AB80" s="56"/>
      <c r="AC80" s="56"/>
      <c r="AD80" s="56"/>
    </row>
    <row r="81" spans="1:30" x14ac:dyDescent="0.2">
      <c r="A81" s="56"/>
      <c r="B81" s="65" t="s">
        <v>261</v>
      </c>
      <c r="C81" s="56"/>
      <c r="D81" s="56"/>
      <c r="E81" s="57"/>
      <c r="F81" s="57"/>
      <c r="G81" s="57"/>
      <c r="H81" s="56"/>
      <c r="I81" s="56"/>
      <c r="J81" s="56"/>
      <c r="K81" s="56"/>
      <c r="L81" s="56"/>
      <c r="M81" s="56"/>
      <c r="N81" s="56"/>
      <c r="O81" s="56"/>
      <c r="P81" s="56"/>
      <c r="Q81" s="56"/>
      <c r="R81" s="56"/>
      <c r="S81" s="56"/>
      <c r="T81" s="56"/>
      <c r="U81" s="56"/>
      <c r="V81" s="56"/>
      <c r="W81" s="56"/>
      <c r="X81" s="56"/>
      <c r="Y81" s="56"/>
      <c r="Z81" s="56"/>
      <c r="AA81" s="56"/>
      <c r="AB81" s="56"/>
      <c r="AC81" s="56"/>
      <c r="AD81" s="56"/>
    </row>
    <row r="82" spans="1:30" x14ac:dyDescent="0.2">
      <c r="A82" s="56"/>
      <c r="B82" s="65" t="s">
        <v>262</v>
      </c>
      <c r="C82" s="56"/>
      <c r="D82" s="56"/>
      <c r="E82" s="56"/>
      <c r="F82" s="56"/>
      <c r="G82" s="56"/>
      <c r="H82" s="56"/>
      <c r="I82" s="56"/>
      <c r="J82" s="56"/>
      <c r="K82" s="56"/>
      <c r="L82" s="56"/>
      <c r="M82" s="56"/>
      <c r="N82" s="56"/>
      <c r="O82" s="56"/>
      <c r="P82" s="56"/>
      <c r="Q82" s="56"/>
      <c r="R82" s="56"/>
      <c r="S82" s="56"/>
      <c r="T82" s="56"/>
      <c r="U82" s="56"/>
      <c r="V82" s="56"/>
      <c r="W82" s="56"/>
      <c r="X82" s="56"/>
      <c r="Y82" s="56"/>
      <c r="Z82" s="56"/>
      <c r="AA82" s="56"/>
      <c r="AB82" s="56"/>
      <c r="AC82" s="56"/>
      <c r="AD82" s="56"/>
    </row>
    <row r="83" spans="1:30" x14ac:dyDescent="0.2">
      <c r="A83" s="56"/>
      <c r="B83" s="65" t="s">
        <v>263</v>
      </c>
      <c r="C83" s="56"/>
      <c r="D83" s="56"/>
      <c r="E83" s="56"/>
      <c r="F83" s="56"/>
      <c r="G83" s="56"/>
      <c r="H83" s="56"/>
      <c r="I83" s="56"/>
      <c r="J83" s="56"/>
      <c r="K83" s="56"/>
      <c r="L83" s="56"/>
      <c r="M83" s="56"/>
      <c r="N83" s="56"/>
      <c r="O83" s="56"/>
      <c r="P83" s="56"/>
      <c r="Q83" s="56"/>
      <c r="R83" s="56"/>
      <c r="S83" s="56"/>
      <c r="T83" s="56"/>
      <c r="U83" s="56"/>
      <c r="V83" s="56"/>
      <c r="W83" s="56"/>
      <c r="X83" s="56"/>
      <c r="Y83" s="56"/>
      <c r="Z83" s="56"/>
      <c r="AA83" s="56"/>
      <c r="AB83" s="56"/>
      <c r="AC83" s="56"/>
      <c r="AD83" s="56"/>
    </row>
    <row r="84" spans="1:30" x14ac:dyDescent="0.2">
      <c r="A84" s="56"/>
      <c r="B84" s="65" t="s">
        <v>264</v>
      </c>
      <c r="C84" s="56"/>
      <c r="D84" s="56"/>
      <c r="E84" s="56"/>
      <c r="F84" s="56"/>
      <c r="G84" s="56"/>
      <c r="H84" s="56"/>
      <c r="I84" s="56"/>
      <c r="J84" s="56"/>
      <c r="K84" s="56"/>
      <c r="L84" s="56"/>
      <c r="M84" s="56"/>
      <c r="N84" s="56"/>
      <c r="O84" s="56"/>
      <c r="P84" s="56"/>
      <c r="Q84" s="56"/>
      <c r="R84" s="56"/>
      <c r="S84" s="56"/>
      <c r="T84" s="56"/>
      <c r="U84" s="56"/>
      <c r="V84" s="56"/>
      <c r="W84" s="56"/>
      <c r="X84" s="56"/>
      <c r="Y84" s="56"/>
      <c r="Z84" s="56"/>
      <c r="AA84" s="56"/>
      <c r="AB84" s="56"/>
      <c r="AC84" s="56"/>
      <c r="AD84" s="56"/>
    </row>
    <row r="85" spans="1:30" x14ac:dyDescent="0.2">
      <c r="A85" s="56"/>
      <c r="B85" s="65" t="s">
        <v>265</v>
      </c>
      <c r="C85" s="56"/>
      <c r="D85" s="56"/>
      <c r="E85" s="56"/>
      <c r="F85" s="56"/>
      <c r="G85" s="56"/>
      <c r="H85" s="56"/>
      <c r="I85" s="56"/>
      <c r="J85" s="56"/>
      <c r="K85" s="56"/>
      <c r="L85" s="56"/>
      <c r="M85" s="56"/>
      <c r="N85" s="56"/>
      <c r="O85" s="56"/>
      <c r="P85" s="56"/>
      <c r="Q85" s="56"/>
      <c r="R85" s="56"/>
      <c r="S85" s="56"/>
      <c r="T85" s="56"/>
      <c r="U85" s="56"/>
      <c r="V85" s="56"/>
      <c r="W85" s="56"/>
      <c r="X85" s="56"/>
      <c r="Y85" s="56"/>
      <c r="Z85" s="56"/>
      <c r="AA85" s="56"/>
      <c r="AB85" s="56"/>
      <c r="AC85" s="56"/>
      <c r="AD85" s="56"/>
    </row>
    <row r="86" spans="1:30" x14ac:dyDescent="0.2">
      <c r="A86" s="56"/>
      <c r="B86" s="65" t="s">
        <v>266</v>
      </c>
      <c r="C86" s="56"/>
      <c r="D86" s="56"/>
      <c r="E86" s="56"/>
      <c r="F86" s="56"/>
      <c r="G86" s="56"/>
      <c r="H86" s="56"/>
      <c r="I86" s="56"/>
      <c r="J86" s="56"/>
      <c r="K86" s="56"/>
      <c r="L86" s="56"/>
      <c r="M86" s="56"/>
      <c r="N86" s="56"/>
      <c r="O86" s="56"/>
      <c r="P86" s="56"/>
      <c r="Q86" s="56"/>
      <c r="R86" s="56"/>
      <c r="S86" s="56"/>
      <c r="T86" s="56"/>
      <c r="U86" s="56"/>
      <c r="V86" s="56"/>
      <c r="W86" s="56"/>
      <c r="X86" s="56"/>
      <c r="Y86" s="56"/>
      <c r="Z86" s="56"/>
      <c r="AA86" s="56"/>
      <c r="AB86" s="56"/>
      <c r="AC86" s="56"/>
      <c r="AD86" s="56"/>
    </row>
    <row r="87" spans="1:30" x14ac:dyDescent="0.2">
      <c r="A87" s="56"/>
      <c r="B87" s="65" t="s">
        <v>267</v>
      </c>
      <c r="C87" s="56"/>
      <c r="D87" s="56"/>
      <c r="E87" s="56"/>
      <c r="F87" s="56"/>
      <c r="G87" s="56"/>
      <c r="H87" s="56"/>
      <c r="I87" s="56"/>
      <c r="J87" s="56"/>
      <c r="K87" s="56"/>
      <c r="L87" s="56"/>
      <c r="M87" s="56"/>
      <c r="N87" s="56"/>
      <c r="O87" s="56"/>
      <c r="P87" s="56"/>
      <c r="Q87" s="56"/>
      <c r="R87" s="56"/>
      <c r="S87" s="56"/>
      <c r="T87" s="56"/>
      <c r="U87" s="56"/>
      <c r="V87" s="56"/>
      <c r="W87" s="56"/>
      <c r="X87" s="56"/>
      <c r="Y87" s="56"/>
      <c r="Z87" s="56"/>
      <c r="AA87" s="56"/>
      <c r="AB87" s="56"/>
      <c r="AC87" s="56"/>
      <c r="AD87" s="56"/>
    </row>
    <row r="88" spans="1:30" x14ac:dyDescent="0.2">
      <c r="A88" s="56"/>
      <c r="B88" s="65" t="s">
        <v>268</v>
      </c>
      <c r="C88" s="56"/>
      <c r="D88" s="56"/>
      <c r="E88" s="56"/>
      <c r="F88" s="56"/>
      <c r="G88" s="56"/>
      <c r="H88" s="56"/>
      <c r="I88" s="56"/>
      <c r="J88" s="56"/>
      <c r="K88" s="56"/>
      <c r="L88" s="56"/>
      <c r="M88" s="56"/>
      <c r="N88" s="56"/>
      <c r="O88" s="56"/>
      <c r="P88" s="56"/>
      <c r="Q88" s="56"/>
      <c r="R88" s="56"/>
      <c r="S88" s="56"/>
      <c r="T88" s="56"/>
      <c r="U88" s="56"/>
      <c r="V88" s="56"/>
      <c r="W88" s="56"/>
      <c r="X88" s="56"/>
      <c r="Y88" s="56"/>
      <c r="Z88" s="56"/>
      <c r="AA88" s="56"/>
      <c r="AB88" s="56"/>
      <c r="AC88" s="56"/>
      <c r="AD88" s="56"/>
    </row>
    <row r="89" spans="1:30" x14ac:dyDescent="0.2">
      <c r="A89" s="56"/>
      <c r="B89" s="65" t="s">
        <v>269</v>
      </c>
      <c r="C89" s="56"/>
      <c r="D89" s="56"/>
      <c r="E89" s="56"/>
      <c r="F89" s="56"/>
      <c r="G89" s="56"/>
      <c r="H89" s="56"/>
      <c r="I89" s="56"/>
      <c r="J89" s="56"/>
      <c r="K89" s="56"/>
      <c r="L89" s="56"/>
      <c r="M89" s="56"/>
      <c r="N89" s="56"/>
      <c r="O89" s="56"/>
      <c r="P89" s="56"/>
      <c r="Q89" s="56"/>
      <c r="R89" s="56"/>
      <c r="S89" s="56"/>
      <c r="T89" s="56"/>
      <c r="U89" s="56"/>
      <c r="V89" s="56"/>
      <c r="W89" s="56"/>
      <c r="X89" s="56"/>
      <c r="Y89" s="56"/>
      <c r="Z89" s="56"/>
      <c r="AA89" s="56"/>
      <c r="AB89" s="56"/>
      <c r="AC89" s="56"/>
      <c r="AD89" s="56"/>
    </row>
    <row r="90" spans="1:30" x14ac:dyDescent="0.2">
      <c r="A90" s="56"/>
      <c r="B90" s="65" t="s">
        <v>270</v>
      </c>
      <c r="C90" s="56"/>
      <c r="D90" s="56"/>
      <c r="E90" s="56"/>
      <c r="F90" s="56"/>
      <c r="G90" s="56"/>
      <c r="H90" s="56"/>
      <c r="I90" s="56"/>
      <c r="J90" s="56"/>
      <c r="K90" s="56"/>
      <c r="L90" s="56"/>
      <c r="M90" s="56"/>
      <c r="N90" s="56"/>
      <c r="O90" s="56"/>
      <c r="P90" s="56"/>
      <c r="Q90" s="56"/>
      <c r="R90" s="56"/>
      <c r="S90" s="56"/>
      <c r="T90" s="56"/>
      <c r="U90" s="56"/>
      <c r="V90" s="56"/>
      <c r="W90" s="56"/>
      <c r="X90" s="56"/>
      <c r="Y90" s="56"/>
      <c r="Z90" s="56"/>
      <c r="AA90" s="56"/>
      <c r="AB90" s="56"/>
      <c r="AC90" s="56"/>
      <c r="AD90" s="56"/>
    </row>
    <row r="91" spans="1:30" x14ac:dyDescent="0.2">
      <c r="A91" s="56"/>
      <c r="B91" s="65" t="s">
        <v>271</v>
      </c>
      <c r="C91" s="56"/>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row>
    <row r="92" spans="1:30" x14ac:dyDescent="0.2">
      <c r="A92" s="56"/>
      <c r="B92" s="65" t="s">
        <v>272</v>
      </c>
      <c r="C92" s="56"/>
      <c r="D92" s="56"/>
      <c r="E92" s="56"/>
      <c r="F92" s="56"/>
      <c r="G92" s="56"/>
      <c r="H92" s="56"/>
      <c r="I92" s="56"/>
      <c r="J92" s="56"/>
      <c r="K92" s="56"/>
      <c r="L92" s="56"/>
      <c r="M92" s="56"/>
      <c r="N92" s="56"/>
      <c r="O92" s="56"/>
      <c r="P92" s="56"/>
      <c r="Q92" s="56"/>
      <c r="R92" s="56"/>
      <c r="S92" s="56"/>
      <c r="T92" s="56"/>
      <c r="U92" s="56"/>
      <c r="V92" s="56"/>
      <c r="W92" s="56"/>
      <c r="X92" s="56"/>
      <c r="Y92" s="56"/>
      <c r="Z92" s="56"/>
      <c r="AA92" s="56"/>
      <c r="AB92" s="56"/>
      <c r="AC92" s="56"/>
      <c r="AD92" s="56"/>
    </row>
    <row r="93" spans="1:30" x14ac:dyDescent="0.2">
      <c r="A93" s="56"/>
      <c r="B93" s="65" t="s">
        <v>273</v>
      </c>
      <c r="C93" s="56"/>
      <c r="D93" s="56"/>
      <c r="E93" s="56"/>
      <c r="F93" s="56"/>
      <c r="G93" s="56"/>
      <c r="H93" s="56"/>
      <c r="I93" s="56"/>
      <c r="J93" s="56"/>
      <c r="K93" s="56"/>
      <c r="L93" s="56"/>
      <c r="M93" s="56"/>
      <c r="N93" s="56"/>
      <c r="O93" s="56"/>
      <c r="P93" s="56"/>
      <c r="Q93" s="56"/>
      <c r="R93" s="56"/>
      <c r="S93" s="56"/>
      <c r="T93" s="56"/>
      <c r="U93" s="56"/>
      <c r="V93" s="56"/>
      <c r="W93" s="56"/>
      <c r="X93" s="56"/>
      <c r="Y93" s="56"/>
      <c r="Z93" s="56"/>
      <c r="AA93" s="56"/>
      <c r="AB93" s="56"/>
      <c r="AC93" s="56"/>
      <c r="AD93" s="56"/>
    </row>
    <row r="94" spans="1:30" x14ac:dyDescent="0.2">
      <c r="A94" s="56"/>
      <c r="B94" s="65" t="s">
        <v>274</v>
      </c>
      <c r="C94" s="56"/>
      <c r="D94" s="56"/>
      <c r="E94" s="56"/>
      <c r="F94" s="56"/>
      <c r="G94" s="56"/>
      <c r="H94" s="56"/>
      <c r="I94" s="56"/>
      <c r="J94" s="56"/>
      <c r="K94" s="56"/>
      <c r="L94" s="56"/>
      <c r="M94" s="56"/>
      <c r="N94" s="56"/>
      <c r="O94" s="56"/>
      <c r="P94" s="56"/>
      <c r="Q94" s="56"/>
      <c r="R94" s="56"/>
      <c r="S94" s="56"/>
      <c r="T94" s="56"/>
      <c r="U94" s="56"/>
      <c r="V94" s="56"/>
      <c r="W94" s="56"/>
      <c r="X94" s="56"/>
      <c r="Y94" s="56"/>
      <c r="Z94" s="56"/>
      <c r="AA94" s="56"/>
      <c r="AB94" s="56"/>
      <c r="AC94" s="56"/>
      <c r="AD94" s="56"/>
    </row>
    <row r="95" spans="1:30" x14ac:dyDescent="0.2">
      <c r="A95" s="56"/>
      <c r="B95" s="65" t="s">
        <v>275</v>
      </c>
      <c r="C95" s="56"/>
      <c r="D95" s="56"/>
      <c r="E95" s="56"/>
      <c r="F95" s="56"/>
      <c r="G95" s="56"/>
      <c r="H95" s="56"/>
      <c r="I95" s="56"/>
      <c r="J95" s="56"/>
      <c r="K95" s="56"/>
      <c r="L95" s="56"/>
      <c r="M95" s="56"/>
      <c r="N95" s="56"/>
      <c r="O95" s="56"/>
      <c r="P95" s="56"/>
      <c r="Q95" s="56"/>
      <c r="R95" s="56"/>
      <c r="S95" s="56"/>
      <c r="T95" s="56"/>
      <c r="U95" s="56"/>
      <c r="V95" s="56"/>
      <c r="W95" s="56"/>
      <c r="X95" s="56"/>
      <c r="Y95" s="56"/>
      <c r="Z95" s="56"/>
      <c r="AA95" s="56"/>
      <c r="AB95" s="56"/>
      <c r="AC95" s="56"/>
      <c r="AD95" s="56"/>
    </row>
    <row r="96" spans="1:30" x14ac:dyDescent="0.2">
      <c r="A96" s="56"/>
      <c r="B96" s="65" t="s">
        <v>276</v>
      </c>
      <c r="C96" s="56"/>
      <c r="D96" s="56"/>
      <c r="E96" s="56"/>
      <c r="F96" s="56"/>
      <c r="G96" s="56"/>
      <c r="H96" s="56"/>
      <c r="I96" s="56"/>
      <c r="J96" s="56"/>
      <c r="K96" s="56"/>
      <c r="L96" s="56"/>
      <c r="M96" s="56"/>
      <c r="N96" s="56"/>
      <c r="O96" s="56"/>
      <c r="P96" s="56"/>
      <c r="Q96" s="56"/>
      <c r="R96" s="56"/>
      <c r="S96" s="56"/>
      <c r="T96" s="56"/>
      <c r="U96" s="56"/>
      <c r="V96" s="56"/>
      <c r="W96" s="56"/>
      <c r="X96" s="56"/>
      <c r="Y96" s="56"/>
      <c r="Z96" s="56"/>
      <c r="AA96" s="56"/>
      <c r="AB96" s="56"/>
      <c r="AC96" s="56"/>
      <c r="AD96" s="56"/>
    </row>
    <row r="97" spans="1:30" x14ac:dyDescent="0.2">
      <c r="A97" s="56"/>
      <c r="B97" s="65" t="s">
        <v>277</v>
      </c>
      <c r="C97" s="56"/>
      <c r="D97" s="56"/>
      <c r="E97" s="56"/>
      <c r="F97" s="56"/>
      <c r="G97" s="56"/>
      <c r="H97" s="56"/>
      <c r="I97" s="56"/>
      <c r="J97" s="56"/>
      <c r="K97" s="56"/>
      <c r="L97" s="56"/>
      <c r="M97" s="56"/>
      <c r="N97" s="56"/>
      <c r="O97" s="56"/>
      <c r="P97" s="56"/>
      <c r="Q97" s="56"/>
      <c r="R97" s="56"/>
      <c r="S97" s="56"/>
      <c r="T97" s="56"/>
      <c r="U97" s="56"/>
      <c r="V97" s="56"/>
      <c r="W97" s="56"/>
      <c r="X97" s="56"/>
      <c r="Y97" s="56"/>
      <c r="Z97" s="56"/>
      <c r="AA97" s="56"/>
      <c r="AB97" s="56"/>
      <c r="AC97" s="56"/>
      <c r="AD97" s="56"/>
    </row>
    <row r="98" spans="1:30" x14ac:dyDescent="0.2">
      <c r="A98" s="56"/>
      <c r="B98" s="65" t="s">
        <v>13</v>
      </c>
      <c r="C98" s="56"/>
      <c r="D98" s="56"/>
      <c r="E98" s="56"/>
      <c r="F98" s="56"/>
      <c r="G98" s="56"/>
      <c r="H98" s="56"/>
      <c r="I98" s="56"/>
      <c r="J98" s="56"/>
      <c r="K98" s="56"/>
      <c r="L98" s="56"/>
      <c r="M98" s="56"/>
      <c r="N98" s="56"/>
      <c r="O98" s="56"/>
      <c r="P98" s="56"/>
      <c r="Q98" s="56"/>
      <c r="R98" s="56"/>
      <c r="S98" s="56"/>
      <c r="T98" s="56"/>
      <c r="U98" s="56"/>
      <c r="V98" s="56"/>
      <c r="W98" s="56"/>
      <c r="X98" s="56"/>
      <c r="Y98" s="56"/>
      <c r="Z98" s="56"/>
      <c r="AA98" s="56"/>
      <c r="AB98" s="56"/>
      <c r="AC98" s="56"/>
      <c r="AD98" s="56"/>
    </row>
    <row r="99" spans="1:30" x14ac:dyDescent="0.2">
      <c r="A99" s="56"/>
      <c r="B99" s="65" t="s">
        <v>278</v>
      </c>
      <c r="C99" s="56"/>
      <c r="D99" s="56"/>
      <c r="E99" s="56"/>
      <c r="F99" s="56"/>
      <c r="G99" s="56"/>
      <c r="H99" s="56"/>
      <c r="I99" s="56"/>
      <c r="J99" s="56"/>
      <c r="K99" s="56"/>
      <c r="L99" s="56"/>
      <c r="M99" s="56"/>
      <c r="N99" s="56"/>
      <c r="O99" s="56"/>
      <c r="P99" s="56"/>
      <c r="Q99" s="56"/>
      <c r="R99" s="56"/>
      <c r="S99" s="56"/>
      <c r="T99" s="56"/>
      <c r="U99" s="56"/>
      <c r="V99" s="56"/>
      <c r="W99" s="56"/>
      <c r="X99" s="56"/>
      <c r="Y99" s="56"/>
      <c r="Z99" s="56"/>
      <c r="AA99" s="56"/>
      <c r="AB99" s="56"/>
      <c r="AC99" s="56"/>
      <c r="AD99" s="56"/>
    </row>
    <row r="100" spans="1:30" x14ac:dyDescent="0.2">
      <c r="A100" s="56"/>
      <c r="B100" s="65" t="s">
        <v>279</v>
      </c>
      <c r="C100" s="56"/>
      <c r="D100" s="56"/>
      <c r="E100" s="56"/>
      <c r="F100" s="56"/>
      <c r="G100" s="56"/>
      <c r="H100" s="56"/>
      <c r="I100" s="56"/>
      <c r="J100" s="56"/>
      <c r="K100" s="56"/>
      <c r="L100" s="56"/>
      <c r="M100" s="56"/>
      <c r="N100" s="56"/>
      <c r="O100" s="56"/>
      <c r="P100" s="56"/>
      <c r="Q100" s="56"/>
      <c r="R100" s="56"/>
      <c r="S100" s="56"/>
      <c r="T100" s="56"/>
      <c r="U100" s="56"/>
      <c r="V100" s="56"/>
      <c r="W100" s="56"/>
      <c r="X100" s="56"/>
      <c r="Y100" s="56"/>
      <c r="Z100" s="56"/>
      <c r="AA100" s="56"/>
      <c r="AB100" s="56"/>
      <c r="AC100" s="56"/>
      <c r="AD100" s="56"/>
    </row>
    <row r="101" spans="1:30" x14ac:dyDescent="0.2">
      <c r="A101" s="56"/>
      <c r="B101" s="65" t="s">
        <v>280</v>
      </c>
      <c r="C101" s="56"/>
      <c r="D101" s="56"/>
      <c r="E101" s="56"/>
      <c r="F101" s="56"/>
      <c r="G101" s="56"/>
      <c r="H101" s="56"/>
      <c r="I101" s="56"/>
      <c r="J101" s="56"/>
      <c r="K101" s="56"/>
      <c r="L101" s="56"/>
      <c r="M101" s="56"/>
      <c r="N101" s="56"/>
      <c r="O101" s="56"/>
      <c r="P101" s="56"/>
      <c r="Q101" s="56"/>
      <c r="R101" s="56"/>
      <c r="S101" s="56"/>
      <c r="T101" s="56"/>
      <c r="U101" s="56"/>
      <c r="V101" s="56"/>
      <c r="W101" s="56"/>
      <c r="X101" s="56"/>
      <c r="Y101" s="56"/>
      <c r="Z101" s="56"/>
      <c r="AA101" s="56"/>
      <c r="AB101" s="56"/>
      <c r="AC101" s="56"/>
      <c r="AD101" s="56"/>
    </row>
    <row r="102" spans="1:30" x14ac:dyDescent="0.2">
      <c r="A102" s="56"/>
      <c r="B102" s="65" t="s">
        <v>281</v>
      </c>
      <c r="C102" s="56"/>
      <c r="D102" s="56"/>
      <c r="E102" s="56"/>
      <c r="F102" s="56"/>
      <c r="G102" s="56"/>
      <c r="H102" s="56"/>
      <c r="I102" s="56"/>
      <c r="J102" s="56"/>
      <c r="K102" s="56"/>
      <c r="L102" s="56"/>
      <c r="M102" s="56"/>
      <c r="N102" s="56"/>
      <c r="O102" s="56"/>
      <c r="P102" s="56"/>
      <c r="Q102" s="56"/>
      <c r="R102" s="56"/>
      <c r="S102" s="56"/>
      <c r="T102" s="56"/>
      <c r="U102" s="56"/>
      <c r="V102" s="56"/>
      <c r="W102" s="56"/>
      <c r="X102" s="56"/>
      <c r="Y102" s="56"/>
      <c r="Z102" s="56"/>
      <c r="AA102" s="56"/>
      <c r="AB102" s="56"/>
      <c r="AC102" s="56"/>
      <c r="AD102" s="56"/>
    </row>
    <row r="103" spans="1:30" x14ac:dyDescent="0.2">
      <c r="A103" s="56"/>
      <c r="B103" s="65" t="s">
        <v>282</v>
      </c>
      <c r="C103" s="56"/>
      <c r="D103" s="56"/>
      <c r="E103" s="56"/>
      <c r="F103" s="56"/>
      <c r="G103" s="56"/>
      <c r="I103" s="56"/>
      <c r="J103" s="56"/>
      <c r="K103" s="56"/>
      <c r="L103" s="56"/>
      <c r="M103" s="56"/>
      <c r="N103" s="56"/>
      <c r="O103" s="56"/>
      <c r="P103" s="56"/>
      <c r="Q103" s="56"/>
      <c r="R103" s="56"/>
      <c r="S103" s="56"/>
      <c r="T103" s="56"/>
      <c r="U103" s="56"/>
      <c r="V103" s="56"/>
      <c r="W103" s="56"/>
      <c r="X103" s="56"/>
      <c r="Y103" s="56"/>
      <c r="Z103" s="56"/>
      <c r="AA103" s="56"/>
      <c r="AB103" s="56"/>
      <c r="AC103" s="56"/>
      <c r="AD103" s="5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xml version="1.0" encoding="utf-8"?>
<?mso-contentType ?>
<SharedContentType xmlns="Microsoft.SharePoint.Taxonomy.ContentTypeSync" SourceId="7ef604a7-ebc4-47af-96e9-7f1ad444f50a" ContentTypeId="0x0101" PreviousValue="false"/>
</file>

<file path=customXml/item2.xml><?xml version="1.0" encoding="utf-8"?>
<p:properties xmlns:p="http://schemas.microsoft.com/office/2006/metadata/properties" xmlns:xsi="http://www.w3.org/2001/XMLSchema-instance" xmlns:pc="http://schemas.microsoft.com/office/infopath/2007/PartnerControls">
  <documentManagement>
    <Summary xmlns="203c03d2-d84f-4d5e-af56-2d3da21210b5">Stormwater Management Plan Template</Summary>
    <URL xmlns="http://schemas.microsoft.com/sharepoint/v3">
      <Url xsi:nil="true"/>
      <Description xsi:nil="true"/>
    </URL>
    <PGM xmlns="203c03d2-d84f-4d5e-af56-2d3da21210b5">PCSP</PGM>
    <PROD xmlns="203c03d2-d84f-4d5e-af56-2d3da21210b5">SMP</PROD>
    <Order0 xmlns="203c03d2-d84f-4d5e-af56-2d3da21210b5" xsi:nil="true"/>
  </documentManagement>
</p:properties>
</file>

<file path=customXml/item3.xml><?xml version="1.0" encoding="utf-8"?>
<LongProperties xmlns="http://schemas.microsoft.com/office/2006/metadata/longProperties"/>
</file>

<file path=customXml/item4.xml><?xml version="1.0" encoding="utf-8"?>
<ct:contentTypeSchema xmlns:ct="http://schemas.microsoft.com/office/2006/metadata/contentType" xmlns:ma="http://schemas.microsoft.com/office/2006/metadata/properties/metaAttributes" ct:_="" ma:_="" ma:contentTypeName="Document" ma:contentTypeID="0x0101009EBB835686A69242AC3B06230F95C89A" ma:contentTypeVersion="4" ma:contentTypeDescription="Create a new document." ma:contentTypeScope="" ma:versionID="9f1d38c9086da8f70657627f2f4d9f6f">
  <xsd:schema xmlns:xsd="http://www.w3.org/2001/XMLSchema" xmlns:xs="http://www.w3.org/2001/XMLSchema" xmlns:p="http://schemas.microsoft.com/office/2006/metadata/properties" xmlns:ns1="http://schemas.microsoft.com/sharepoint/v3" xmlns:ns2="203c03d2-d84f-4d5e-af56-2d3da21210b5" xmlns:ns3="16f00c2e-ac5c-418b-9f13-a0771dbd417d" xmlns:ns4="a5b864cb-7915-4493-b702-ad0b49b4414f" targetNamespace="http://schemas.microsoft.com/office/2006/metadata/properties" ma:root="true" ma:fieldsID="4cd4cb1c7c34f67eacc93ba12e0b0931" ns1:_="" ns2:_="" ns3:_="" ns4:_="">
    <xsd:import namespace="http://schemas.microsoft.com/sharepoint/v3"/>
    <xsd:import namespace="203c03d2-d84f-4d5e-af56-2d3da21210b5"/>
    <xsd:import namespace="16f00c2e-ac5c-418b-9f13-a0771dbd417d"/>
    <xsd:import namespace="a5b864cb-7915-4493-b702-ad0b49b4414f"/>
    <xsd:element name="properties">
      <xsd:complexType>
        <xsd:sequence>
          <xsd:element name="documentManagement">
            <xsd:complexType>
              <xsd:all>
                <xsd:element ref="ns2:PGM" minOccurs="0"/>
                <xsd:element ref="ns2:PROD" minOccurs="0"/>
                <xsd:element ref="ns2:Order0" minOccurs="0"/>
                <xsd:element ref="ns2:Summary" minOccurs="0"/>
                <xsd:element ref="ns3:_dlc_DocId" minOccurs="0"/>
                <xsd:element ref="ns3:_dlc_DocIdUrl" minOccurs="0"/>
                <xsd:element ref="ns3:_dlc_DocIdPersistId" minOccurs="0"/>
                <xsd:element ref="ns1:URL" minOccurs="0"/>
                <xsd:element ref="ns4: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URL" ma:index="16" nillable="true" ma:displayName="URL" ma:internalName="URL">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203c03d2-d84f-4d5e-af56-2d3da21210b5" elementFormDefault="qualified">
    <xsd:import namespace="http://schemas.microsoft.com/office/2006/documentManagement/types"/>
    <xsd:import namespace="http://schemas.microsoft.com/office/infopath/2007/PartnerControls"/>
    <xsd:element name="PGM" ma:index="2" nillable="true" ma:displayName="PGM" ma:default="-" ma:format="Dropdown" ma:internalName="PGM">
      <xsd:simpleType>
        <xsd:restriction base="dms:Choice">
          <xsd:enumeration value="-"/>
          <xsd:enumeration value="BMPI"/>
          <xsd:enumeration value="BMPR"/>
          <xsd:enumeration value="BMPT"/>
          <xsd:enumeration value="CON"/>
          <xsd:enumeration value="EDU"/>
          <xsd:enumeration value="FGPCS"/>
          <xsd:enumeration value="IDDEP"/>
          <xsd:enumeration value="IND"/>
          <xsd:enumeration value="PCSP"/>
          <xsd:enumeration value="RES"/>
          <xsd:enumeration value="SSIPP"/>
          <xsd:enumeration value="TMDL"/>
          <xsd:enumeration value="VEG"/>
        </xsd:restriction>
      </xsd:simpleType>
    </xsd:element>
    <xsd:element name="PROD" ma:index="3" nillable="true" ma:displayName="PROD" ma:default="-" ma:format="Dropdown" ma:internalName="PROD">
      <xsd:simpleType>
        <xsd:restriction base="dms:Choice">
          <xsd:enumeration value="-"/>
          <xsd:enumeration value="BMPI"/>
          <xsd:enumeration value="BMPR"/>
          <xsd:enumeration value="BMPT"/>
          <xsd:enumeration value="CON"/>
          <xsd:enumeration value="ESM"/>
          <xsd:enumeration value="FGPCS"/>
          <xsd:enumeration value="IDDEP"/>
          <xsd:enumeration value="IND"/>
          <xsd:enumeration value="NUTR"/>
          <xsd:enumeration value="PCSP"/>
          <xsd:enumeration value="RES"/>
          <xsd:enumeration value="SMP"/>
          <xsd:enumeration value="SSIPP"/>
          <xsd:enumeration value="TMDL"/>
          <xsd:enumeration value="VEG"/>
        </xsd:restriction>
      </xsd:simpleType>
    </xsd:element>
    <xsd:element name="Order0" ma:index="11" nillable="true" ma:displayName="Order" ma:description="Used to organize documents. ie: manual chapters." ma:internalName="Order0">
      <xsd:simpleType>
        <xsd:restriction base="dms:Number"/>
      </xsd:simpleType>
    </xsd:element>
    <xsd:element name="Summary" ma:index="12" nillable="true" ma:displayName="Summary" ma:internalName="Summary">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6f00c2e-ac5c-418b-9f13-a0771dbd417d" elementFormDefault="qualified">
    <xsd:import namespace="http://schemas.microsoft.com/office/2006/documentManagement/types"/>
    <xsd:import namespace="http://schemas.microsoft.com/office/infopath/2007/PartnerControls"/>
    <xsd:element name="_dlc_DocId" ma:index="13" nillable="true" ma:displayName="Document ID Value" ma:description="The value of the document ID assigned to this item." ma:internalName="_dlc_DocId" ma:readOnly="true">
      <xsd:simpleType>
        <xsd:restriction base="dms:Text"/>
      </xsd:simpleType>
    </xsd:element>
    <xsd:element name="_dlc_DocIdUrl" ma:index="14"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5"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5b864cb-7915-4493-b702-ad0b49b4414f"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8"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so-contentType ?>
<FormTemplates xmlns="http://schemas.microsoft.com/sharepoint/v3/contenttype/forms">
  <Display>DocumentLibraryForm</Display>
  <Edit>DocumentLibraryForm</Edit>
  <New>DocumentLibraryForm</New>
</FormTemplates>
</file>

<file path=customXml/item6.xml><?xml version="1.0" encoding="utf-8"?>
<?mso-contentType ?>
<spe:Receivers xmlns:spe="http://schemas.microsoft.com/sharepoint/events"/>
</file>

<file path=customXml/itemProps1.xml><?xml version="1.0" encoding="utf-8"?>
<ds:datastoreItem xmlns:ds="http://schemas.openxmlformats.org/officeDocument/2006/customXml" ds:itemID="{FF83CDB3-642B-41BB-A836-602729CD5DA1}">
  <ds:schemaRefs>
    <ds:schemaRef ds:uri="Microsoft.SharePoint.Taxonomy.ContentTypeSync"/>
  </ds:schemaRefs>
</ds:datastoreItem>
</file>

<file path=customXml/itemProps2.xml><?xml version="1.0" encoding="utf-8"?>
<ds:datastoreItem xmlns:ds="http://schemas.openxmlformats.org/officeDocument/2006/customXml" ds:itemID="{FBC3B2DF-999E-409C-9A72-7C7C46C91E27}">
  <ds:schemaRefs>
    <ds:schemaRef ds:uri="http://schemas.microsoft.com/office/2006/metadata/properties"/>
    <ds:schemaRef ds:uri="http://schemas.microsoft.com/sharepoint/v3"/>
    <ds:schemaRef ds:uri="a5b864cb-7915-4493-b702-ad0b49b4414f"/>
    <ds:schemaRef ds:uri="http://purl.org/dc/terms/"/>
    <ds:schemaRef ds:uri="http://schemas.openxmlformats.org/package/2006/metadata/core-properties"/>
    <ds:schemaRef ds:uri="http://purl.org/dc/elements/1.1/"/>
    <ds:schemaRef ds:uri="http://schemas.microsoft.com/office/2006/documentManagement/types"/>
    <ds:schemaRef ds:uri="16f00c2e-ac5c-418b-9f13-a0771dbd417d"/>
    <ds:schemaRef ds:uri="http://schemas.microsoft.com/office/infopath/2007/PartnerControls"/>
    <ds:schemaRef ds:uri="203c03d2-d84f-4d5e-af56-2d3da21210b5"/>
    <ds:schemaRef ds:uri="http://www.w3.org/XML/1998/namespace"/>
    <ds:schemaRef ds:uri="http://purl.org/dc/dcmitype/"/>
  </ds:schemaRefs>
</ds:datastoreItem>
</file>

<file path=customXml/itemProps3.xml><?xml version="1.0" encoding="utf-8"?>
<ds:datastoreItem xmlns:ds="http://schemas.openxmlformats.org/officeDocument/2006/customXml" ds:itemID="{2AC710D9-E338-44E7-BADE-CB16CB937438}">
  <ds:schemaRefs>
    <ds:schemaRef ds:uri="http://schemas.microsoft.com/office/2006/metadata/longProperties"/>
  </ds:schemaRefs>
</ds:datastoreItem>
</file>

<file path=customXml/itemProps4.xml><?xml version="1.0" encoding="utf-8"?>
<ds:datastoreItem xmlns:ds="http://schemas.openxmlformats.org/officeDocument/2006/customXml" ds:itemID="{0A944EEC-5D06-4691-A09D-6A465C93E4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03c03d2-d84f-4d5e-af56-2d3da21210b5"/>
    <ds:schemaRef ds:uri="16f00c2e-ac5c-418b-9f13-a0771dbd417d"/>
    <ds:schemaRef ds:uri="a5b864cb-7915-4493-b702-ad0b49b4414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4A7241C3-6FAC-4F7A-B37B-B10476982F2A}">
  <ds:schemaRefs>
    <ds:schemaRef ds:uri="http://schemas.microsoft.com/sharepoint/v3/contenttype/forms"/>
  </ds:schemaRefs>
</ds:datastoreItem>
</file>

<file path=customXml/itemProps6.xml><?xml version="1.0" encoding="utf-8"?>
<ds:datastoreItem xmlns:ds="http://schemas.openxmlformats.org/officeDocument/2006/customXml" ds:itemID="{6386B06F-4F4D-480C-90F2-067DDC0BD305}">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47</vt:i4>
      </vt:variant>
    </vt:vector>
  </HeadingPairs>
  <TitlesOfParts>
    <vt:vector size="58" baseType="lpstr">
      <vt:lpstr>Overview</vt:lpstr>
      <vt:lpstr>Guidance</vt:lpstr>
      <vt:lpstr>General Project Information</vt:lpstr>
      <vt:lpstr>Swales</vt:lpstr>
      <vt:lpstr>Filter Strip</vt:lpstr>
      <vt:lpstr>PSHs, Energy Diss.</vt:lpstr>
      <vt:lpstr>Level Spreader, HSB, &amp; Forebay</vt:lpstr>
      <vt:lpstr>Other BMPs</vt:lpstr>
      <vt:lpstr>Bridge to Culvert</vt:lpstr>
      <vt:lpstr>CAMA Map</vt:lpstr>
      <vt:lpstr>Picklists</vt:lpstr>
      <vt:lpstr>_BMP2</vt:lpstr>
      <vt:lpstr>_BMP3</vt:lpstr>
      <vt:lpstr>_BMP4</vt:lpstr>
      <vt:lpstr>_BMP5</vt:lpstr>
      <vt:lpstr>AddSurWaterDes</vt:lpstr>
      <vt:lpstr>'CAMA Map'!AEnvConcerns</vt:lpstr>
      <vt:lpstr>AllClass</vt:lpstr>
      <vt:lpstr>BMP</vt:lpstr>
      <vt:lpstr>BufferRules</vt:lpstr>
      <vt:lpstr>'CAMA Map'!CAMA</vt:lpstr>
      <vt:lpstr>DAUnits</vt:lpstr>
      <vt:lpstr>Dissipator</vt:lpstr>
      <vt:lpstr>DitchGeometry</vt:lpstr>
      <vt:lpstr>HydStruc</vt:lpstr>
      <vt:lpstr>HydStrucBMP</vt:lpstr>
      <vt:lpstr>Imp303d</vt:lpstr>
      <vt:lpstr>Impact_Type</vt:lpstr>
      <vt:lpstr>Median</vt:lpstr>
      <vt:lpstr>NC_CAMA_Counties</vt:lpstr>
      <vt:lpstr>NC_Counties</vt:lpstr>
      <vt:lpstr>OpenWater</vt:lpstr>
      <vt:lpstr>PrimSurWatClass</vt:lpstr>
      <vt:lpstr>'Bridge to Culvert'!Print_Area</vt:lpstr>
      <vt:lpstr>'CAMA Map'!Print_Area</vt:lpstr>
      <vt:lpstr>'Filter Strip'!Print_Area</vt:lpstr>
      <vt:lpstr>'General Project Information'!Print_Area</vt:lpstr>
      <vt:lpstr>Guidance!Print_Area</vt:lpstr>
      <vt:lpstr>'Level Spreader, HSB, &amp; Forebay'!Print_Area</vt:lpstr>
      <vt:lpstr>'Other BMPs'!Print_Area</vt:lpstr>
      <vt:lpstr>Overview!Print_Area</vt:lpstr>
      <vt:lpstr>'PSHs, Energy Diss.'!Print_Area</vt:lpstr>
      <vt:lpstr>Swales!Print_Area</vt:lpstr>
      <vt:lpstr>'General Project Information'!Print_Titles</vt:lpstr>
      <vt:lpstr>Guidance!Print_Titles</vt:lpstr>
      <vt:lpstr>Project_Type</vt:lpstr>
      <vt:lpstr>Riprap</vt:lpstr>
      <vt:lpstr>River_Basins</vt:lpstr>
      <vt:lpstr>RoadImpactType</vt:lpstr>
      <vt:lpstr>StateSW</vt:lpstr>
      <vt:lpstr>Stream</vt:lpstr>
      <vt:lpstr>StreamClass</vt:lpstr>
      <vt:lpstr>SuppClass</vt:lpstr>
      <vt:lpstr>SurfaceWater</vt:lpstr>
      <vt:lpstr>WaterType</vt:lpstr>
      <vt:lpstr>WetlandType</vt:lpstr>
      <vt:lpstr>YesNo</vt:lpstr>
      <vt:lpstr>YesNoNA</vt:lpstr>
    </vt:vector>
  </TitlesOfParts>
  <Company>ursnc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Stormwater Management Plan</dc:title>
  <dc:creator>Aimee_Richardson</dc:creator>
  <cp:lastModifiedBy>Smithheart, Jeremy</cp:lastModifiedBy>
  <cp:lastPrinted>2019-12-04T14:56:14Z</cp:lastPrinted>
  <dcterms:created xsi:type="dcterms:W3CDTF">2008-11-07T19:07:35Z</dcterms:created>
  <dcterms:modified xsi:type="dcterms:W3CDTF">2019-12-04T16:40:39Z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escription0">
    <vt:lpwstr/>
  </property>
  <property fmtid="{D5CDD505-2E9C-101B-9397-08002B2CF9AE}" pid="3" name="_dlc_DocId">
    <vt:lpwstr>CONNECT-663-43</vt:lpwstr>
  </property>
  <property fmtid="{D5CDD505-2E9C-101B-9397-08002B2CF9AE}" pid="4" name="_dlc_DocIdItemGuid">
    <vt:lpwstr>cb5e7515-6b77-47ed-ac70-f014c7f83517</vt:lpwstr>
  </property>
  <property fmtid="{D5CDD505-2E9C-101B-9397-08002B2CF9AE}" pid="5" name="_dlc_DocIdUrl">
    <vt:lpwstr>https://connect.ncdot.gov/resources/hydro/_layouts/15/DocIdRedir.aspx?ID=CONNECT-663-43, CONNECT-663-43</vt:lpwstr>
  </property>
  <property fmtid="{D5CDD505-2E9C-101B-9397-08002B2CF9AE}" pid="6" name="File Category">
    <vt:lpwstr>Document</vt:lpwstr>
  </property>
  <property fmtid="{D5CDD505-2E9C-101B-9397-08002B2CF9AE}" pid="7" name="display_urn:schemas-microsoft-com:office:office#Editor">
    <vt:lpwstr>Mullins, Ryan M</vt:lpwstr>
  </property>
  <property fmtid="{D5CDD505-2E9C-101B-9397-08002B2CF9AE}" pid="8" name="xd_Signature">
    <vt:lpwstr/>
  </property>
  <property fmtid="{D5CDD505-2E9C-101B-9397-08002B2CF9AE}" pid="9" name="Order">
    <vt:lpwstr>4000.00000000000</vt:lpwstr>
  </property>
  <property fmtid="{D5CDD505-2E9C-101B-9397-08002B2CF9AE}" pid="10" name="TemplateUrl">
    <vt:lpwstr/>
  </property>
  <property fmtid="{D5CDD505-2E9C-101B-9397-08002B2CF9AE}" pid="11" name="xd_ProgID">
    <vt:lpwstr/>
  </property>
  <property fmtid="{D5CDD505-2E9C-101B-9397-08002B2CF9AE}" pid="12" name="_dlc_DocIdPersistId">
    <vt:lpwstr/>
  </property>
  <property fmtid="{D5CDD505-2E9C-101B-9397-08002B2CF9AE}" pid="13" name="display_urn:schemas-microsoft-com:office:office#Author">
    <vt:lpwstr>Mullins, Ryan M</vt:lpwstr>
  </property>
</Properties>
</file>